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mc:AlternateContent xmlns:mc="http://schemas.openxmlformats.org/markup-compatibility/2006">
    <mc:Choice Requires="x15">
      <x15ac:absPath xmlns:x15ac="http://schemas.microsoft.com/office/spreadsheetml/2010/11/ac" url="D:\TAI LIEU\KY HOP\Ky 4- QH15\LUAT DUOC THONG QUA TAI KY 4 (Đã ký)\"/>
    </mc:Choice>
  </mc:AlternateContent>
  <bookViews>
    <workbookView xWindow="-108" yWindow="-108" windowWidth="23256" windowHeight="12456"/>
  </bookViews>
  <sheets>
    <sheet name="Sheet2" sheetId="7" r:id="rId1"/>
    <sheet name="Tổng 03 Bieu" sheetId="2" state="hidden" r:id="rId2"/>
    <sheet name="B3-DA,CT có KLTT" sheetId="5" state="hidden" r:id="rId3"/>
  </sheets>
  <definedNames>
    <definedName name="_xlnm._FilterDatabase" localSheetId="2" hidden="1">'B3-DA,CT có KLTT'!$B$1:$B$358</definedName>
    <definedName name="_xlnm.Print_Titles" localSheetId="0">Sheet2!$5:$8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993" i="7" l="1"/>
  <c r="F1434" i="7"/>
  <c r="F1431" i="7"/>
  <c r="F1427" i="7"/>
  <c r="L1426" i="7"/>
  <c r="K1426" i="7"/>
  <c r="J1426" i="7"/>
  <c r="I1426" i="7"/>
  <c r="H1426" i="7"/>
  <c r="G1426" i="7"/>
  <c r="F1426" i="7"/>
  <c r="E1426" i="7"/>
  <c r="D1426" i="7"/>
  <c r="C1426" i="7"/>
  <c r="L1411" i="7"/>
  <c r="K1411" i="7"/>
  <c r="J1411" i="7"/>
  <c r="I1411" i="7"/>
  <c r="H1411" i="7"/>
  <c r="G1411" i="7"/>
  <c r="F1411" i="7"/>
  <c r="E1411" i="7"/>
  <c r="D1411" i="7"/>
  <c r="C1411" i="7"/>
  <c r="L1407" i="7"/>
  <c r="K1407" i="7"/>
  <c r="J1407" i="7"/>
  <c r="I1407" i="7"/>
  <c r="H1407" i="7"/>
  <c r="G1407" i="7"/>
  <c r="F1407" i="7"/>
  <c r="E1407" i="7"/>
  <c r="E1404" i="7" s="1"/>
  <c r="D1407" i="7"/>
  <c r="C1407" i="7"/>
  <c r="L1405" i="7"/>
  <c r="L1404" i="7" s="1"/>
  <c r="K1405" i="7"/>
  <c r="J1405" i="7"/>
  <c r="I1405" i="7"/>
  <c r="H1405" i="7"/>
  <c r="G1405" i="7"/>
  <c r="G1404" i="7" s="1"/>
  <c r="F1405" i="7"/>
  <c r="E1405" i="7"/>
  <c r="D1405" i="7"/>
  <c r="C1405" i="7"/>
  <c r="K1404" i="7"/>
  <c r="I1404" i="7"/>
  <c r="H1404" i="7"/>
  <c r="D1404" i="7"/>
  <c r="C1404" i="7"/>
  <c r="F1401" i="7"/>
  <c r="C1401" i="7"/>
  <c r="F1392" i="7"/>
  <c r="F1385" i="7" s="1"/>
  <c r="C1392" i="7"/>
  <c r="C1385" i="7" s="1"/>
  <c r="F1386" i="7"/>
  <c r="C1386" i="7"/>
  <c r="L1385" i="7"/>
  <c r="K1385" i="7"/>
  <c r="J1385" i="7"/>
  <c r="I1385" i="7"/>
  <c r="H1385" i="7"/>
  <c r="G1385" i="7"/>
  <c r="E1385" i="7"/>
  <c r="D1385" i="7"/>
  <c r="L1381" i="7"/>
  <c r="K1381" i="7"/>
  <c r="J1381" i="7"/>
  <c r="I1381" i="7"/>
  <c r="H1381" i="7"/>
  <c r="G1381" i="7"/>
  <c r="F1381" i="7"/>
  <c r="E1381" i="7"/>
  <c r="D1381" i="7"/>
  <c r="C1381" i="7"/>
  <c r="L1379" i="7"/>
  <c r="K1379" i="7"/>
  <c r="J1379" i="7"/>
  <c r="I1379" i="7"/>
  <c r="H1379" i="7"/>
  <c r="G1379" i="7"/>
  <c r="F1379" i="7"/>
  <c r="E1379" i="7"/>
  <c r="D1379" i="7"/>
  <c r="C1379" i="7"/>
  <c r="L1377" i="7"/>
  <c r="K1377" i="7"/>
  <c r="J1377" i="7"/>
  <c r="I1377" i="7"/>
  <c r="H1377" i="7"/>
  <c r="G1377" i="7"/>
  <c r="F1377" i="7"/>
  <c r="E1377" i="7"/>
  <c r="D1377" i="7"/>
  <c r="C1377" i="7"/>
  <c r="L1371" i="7"/>
  <c r="K1371" i="7"/>
  <c r="J1371" i="7"/>
  <c r="I1371" i="7"/>
  <c r="H1371" i="7"/>
  <c r="G1371" i="7"/>
  <c r="F1371" i="7"/>
  <c r="E1371" i="7"/>
  <c r="D1371" i="7"/>
  <c r="C1371" i="7"/>
  <c r="L1366" i="7"/>
  <c r="K1366" i="7"/>
  <c r="J1366" i="7"/>
  <c r="I1366" i="7"/>
  <c r="H1366" i="7"/>
  <c r="G1366" i="7"/>
  <c r="F1366" i="7"/>
  <c r="E1366" i="7"/>
  <c r="D1366" i="7"/>
  <c r="C1366" i="7"/>
  <c r="L1361" i="7"/>
  <c r="K1361" i="7"/>
  <c r="J1361" i="7"/>
  <c r="J1351" i="7" s="1"/>
  <c r="I1361" i="7"/>
  <c r="H1361" i="7"/>
  <c r="G1361" i="7"/>
  <c r="F1361" i="7"/>
  <c r="E1361" i="7"/>
  <c r="D1361" i="7"/>
  <c r="C1361" i="7"/>
  <c r="L1358" i="7"/>
  <c r="K1358" i="7"/>
  <c r="J1358" i="7"/>
  <c r="I1358" i="7"/>
  <c r="H1358" i="7"/>
  <c r="G1358" i="7"/>
  <c r="F1358" i="7"/>
  <c r="E1358" i="7"/>
  <c r="E1351" i="7" s="1"/>
  <c r="D1358" i="7"/>
  <c r="C1358" i="7"/>
  <c r="L1352" i="7"/>
  <c r="K1352" i="7"/>
  <c r="K1351" i="7" s="1"/>
  <c r="J1352" i="7"/>
  <c r="I1352" i="7"/>
  <c r="I1351" i="7" s="1"/>
  <c r="H1352" i="7"/>
  <c r="G1352" i="7"/>
  <c r="G1351" i="7" s="1"/>
  <c r="F1352" i="7"/>
  <c r="E1352" i="7"/>
  <c r="D1352" i="7"/>
  <c r="C1352" i="7"/>
  <c r="C1351" i="7" s="1"/>
  <c r="F1351" i="7"/>
  <c r="F1349" i="7"/>
  <c r="F1347" i="7" s="1"/>
  <c r="L1347" i="7"/>
  <c r="K1347" i="7"/>
  <c r="J1347" i="7"/>
  <c r="I1347" i="7"/>
  <c r="H1347" i="7"/>
  <c r="G1347" i="7"/>
  <c r="C1347" i="7"/>
  <c r="L1344" i="7"/>
  <c r="K1344" i="7"/>
  <c r="J1344" i="7"/>
  <c r="I1344" i="7"/>
  <c r="H1344" i="7"/>
  <c r="H1338" i="7" s="1"/>
  <c r="G1344" i="7"/>
  <c r="F1344" i="7"/>
  <c r="E1344" i="7"/>
  <c r="D1344" i="7"/>
  <c r="C1344" i="7"/>
  <c r="L1342" i="7"/>
  <c r="K1342" i="7"/>
  <c r="J1342" i="7"/>
  <c r="I1342" i="7"/>
  <c r="H1342" i="7"/>
  <c r="G1342" i="7"/>
  <c r="F1342" i="7"/>
  <c r="E1342" i="7"/>
  <c r="D1342" i="7"/>
  <c r="C1342" i="7"/>
  <c r="F1341" i="7"/>
  <c r="F1339" i="7" s="1"/>
  <c r="F1338" i="7" s="1"/>
  <c r="L1339" i="7"/>
  <c r="L1338" i="7" s="1"/>
  <c r="K1339" i="7"/>
  <c r="K1338" i="7" s="1"/>
  <c r="J1339" i="7"/>
  <c r="I1339" i="7"/>
  <c r="H1339" i="7"/>
  <c r="G1339" i="7"/>
  <c r="E1339" i="7"/>
  <c r="D1339" i="7"/>
  <c r="D1338" i="7" s="1"/>
  <c r="C1339" i="7"/>
  <c r="L1336" i="7"/>
  <c r="K1336" i="7"/>
  <c r="J1336" i="7"/>
  <c r="J1331" i="7" s="1"/>
  <c r="I1336" i="7"/>
  <c r="H1336" i="7"/>
  <c r="G1336" i="7"/>
  <c r="F1336" i="7"/>
  <c r="E1336" i="7"/>
  <c r="D1336" i="7"/>
  <c r="C1336" i="7"/>
  <c r="F1335" i="7"/>
  <c r="F1334" i="7" s="1"/>
  <c r="L1334" i="7"/>
  <c r="K1334" i="7"/>
  <c r="J1334" i="7"/>
  <c r="I1334" i="7"/>
  <c r="H1334" i="7"/>
  <c r="G1334" i="7"/>
  <c r="E1334" i="7"/>
  <c r="D1334" i="7"/>
  <c r="C1334" i="7"/>
  <c r="C1331" i="7" s="1"/>
  <c r="F1333" i="7"/>
  <c r="L1332" i="7"/>
  <c r="K1332" i="7"/>
  <c r="K1331" i="7" s="1"/>
  <c r="J1332" i="7"/>
  <c r="I1332" i="7"/>
  <c r="H1332" i="7"/>
  <c r="G1332" i="7"/>
  <c r="G1331" i="7" s="1"/>
  <c r="F1332" i="7"/>
  <c r="E1332" i="7"/>
  <c r="D1332" i="7"/>
  <c r="C1332" i="7"/>
  <c r="L1329" i="7"/>
  <c r="L1328" i="7" s="1"/>
  <c r="K1329" i="7"/>
  <c r="K1328" i="7" s="1"/>
  <c r="J1329" i="7"/>
  <c r="I1329" i="7"/>
  <c r="I1328" i="7" s="1"/>
  <c r="H1329" i="7"/>
  <c r="H1328" i="7" s="1"/>
  <c r="G1329" i="7"/>
  <c r="F1329" i="7"/>
  <c r="E1329" i="7"/>
  <c r="D1329" i="7"/>
  <c r="D1328" i="7" s="1"/>
  <c r="C1329" i="7"/>
  <c r="J1328" i="7"/>
  <c r="G1328" i="7"/>
  <c r="F1328" i="7"/>
  <c r="E1328" i="7"/>
  <c r="C1328" i="7"/>
  <c r="L1325" i="7"/>
  <c r="K1325" i="7"/>
  <c r="J1325" i="7"/>
  <c r="I1325" i="7"/>
  <c r="H1325" i="7"/>
  <c r="G1325" i="7"/>
  <c r="F1325" i="7"/>
  <c r="E1325" i="7"/>
  <c r="D1325" i="7"/>
  <c r="C1325" i="7"/>
  <c r="L1322" i="7"/>
  <c r="K1322" i="7"/>
  <c r="J1322" i="7"/>
  <c r="I1322" i="7"/>
  <c r="H1322" i="7"/>
  <c r="G1322" i="7"/>
  <c r="G1314" i="7" s="1"/>
  <c r="F1322" i="7"/>
  <c r="E1322" i="7"/>
  <c r="D1322" i="7"/>
  <c r="C1322" i="7"/>
  <c r="L1319" i="7"/>
  <c r="K1319" i="7"/>
  <c r="J1319" i="7"/>
  <c r="I1319" i="7"/>
  <c r="I1314" i="7" s="1"/>
  <c r="H1319" i="7"/>
  <c r="G1319" i="7"/>
  <c r="F1319" i="7"/>
  <c r="E1319" i="7"/>
  <c r="D1319" i="7"/>
  <c r="C1319" i="7"/>
  <c r="L1317" i="7"/>
  <c r="K1317" i="7"/>
  <c r="K1314" i="7" s="1"/>
  <c r="J1317" i="7"/>
  <c r="I1317" i="7"/>
  <c r="H1317" i="7"/>
  <c r="G1317" i="7"/>
  <c r="F1317" i="7"/>
  <c r="E1317" i="7"/>
  <c r="D1317" i="7"/>
  <c r="C1317" i="7"/>
  <c r="C1314" i="7" s="1"/>
  <c r="L1315" i="7"/>
  <c r="K1315" i="7"/>
  <c r="J1315" i="7"/>
  <c r="J1314" i="7" s="1"/>
  <c r="I1315" i="7"/>
  <c r="H1315" i="7"/>
  <c r="G1315" i="7"/>
  <c r="F1315" i="7"/>
  <c r="E1315" i="7"/>
  <c r="E1314" i="7" s="1"/>
  <c r="D1315" i="7"/>
  <c r="C1315" i="7"/>
  <c r="F1314" i="7"/>
  <c r="F1305" i="7"/>
  <c r="C1305" i="7"/>
  <c r="F1303" i="7"/>
  <c r="F1301" i="7"/>
  <c r="F1299" i="7"/>
  <c r="F1295" i="7"/>
  <c r="C1295" i="7"/>
  <c r="C1288" i="7" s="1"/>
  <c r="F1289" i="7"/>
  <c r="C1289" i="7"/>
  <c r="L1288" i="7"/>
  <c r="K1288" i="7"/>
  <c r="J1288" i="7"/>
  <c r="I1288" i="7"/>
  <c r="H1288" i="7"/>
  <c r="G1288" i="7"/>
  <c r="L1241" i="7"/>
  <c r="K1241" i="7"/>
  <c r="J1241" i="7"/>
  <c r="I1241" i="7"/>
  <c r="H1241" i="7"/>
  <c r="G1241" i="7"/>
  <c r="F1241" i="7"/>
  <c r="E1241" i="7"/>
  <c r="D1241" i="7"/>
  <c r="C1241" i="7"/>
  <c r="L1210" i="7"/>
  <c r="K1210" i="7"/>
  <c r="J1210" i="7"/>
  <c r="I1210" i="7"/>
  <c r="F1210" i="7"/>
  <c r="C1210" i="7"/>
  <c r="F1207" i="7"/>
  <c r="F1206" i="7"/>
  <c r="F1205" i="7"/>
  <c r="F1204" i="7"/>
  <c r="F1203" i="7"/>
  <c r="L1202" i="7"/>
  <c r="K1202" i="7"/>
  <c r="K1199" i="7" s="1"/>
  <c r="J1202" i="7"/>
  <c r="I1202" i="7"/>
  <c r="H1202" i="7"/>
  <c r="G1202" i="7"/>
  <c r="E1202" i="7"/>
  <c r="E1199" i="7" s="1"/>
  <c r="D1202" i="7"/>
  <c r="C1202" i="7"/>
  <c r="C1199" i="7" s="1"/>
  <c r="I1199" i="7"/>
  <c r="H1199" i="7"/>
  <c r="D1199" i="7"/>
  <c r="F1172" i="7"/>
  <c r="F1165" i="7" s="1"/>
  <c r="C1172" i="7"/>
  <c r="F1169" i="7"/>
  <c r="C1169" i="7"/>
  <c r="L1165" i="7"/>
  <c r="K1165" i="7"/>
  <c r="J1165" i="7"/>
  <c r="I1165" i="7"/>
  <c r="H1165" i="7"/>
  <c r="G1165" i="7"/>
  <c r="L1056" i="7"/>
  <c r="K1056" i="7"/>
  <c r="J1056" i="7"/>
  <c r="I1056" i="7"/>
  <c r="H1056" i="7"/>
  <c r="G1056" i="7"/>
  <c r="F1056" i="7"/>
  <c r="E1056" i="7"/>
  <c r="D1056" i="7"/>
  <c r="C1056" i="7"/>
  <c r="L1035" i="7"/>
  <c r="K1035" i="7"/>
  <c r="J1035" i="7"/>
  <c r="I1035" i="7"/>
  <c r="H1035" i="7"/>
  <c r="G1035" i="7"/>
  <c r="F1035" i="7"/>
  <c r="E1035" i="7"/>
  <c r="D1035" i="7"/>
  <c r="C1035" i="7"/>
  <c r="L1020" i="7"/>
  <c r="K1020" i="7"/>
  <c r="J1020" i="7"/>
  <c r="I1020" i="7"/>
  <c r="H1020" i="7"/>
  <c r="G1020" i="7"/>
  <c r="F1020" i="7"/>
  <c r="E1020" i="7"/>
  <c r="D1020" i="7"/>
  <c r="C1020" i="7"/>
  <c r="F993" i="7"/>
  <c r="L978" i="7"/>
  <c r="K978" i="7"/>
  <c r="J978" i="7"/>
  <c r="I978" i="7"/>
  <c r="H978" i="7"/>
  <c r="G978" i="7"/>
  <c r="F978" i="7"/>
  <c r="L968" i="7"/>
  <c r="K968" i="7"/>
  <c r="J968" i="7"/>
  <c r="I968" i="7"/>
  <c r="H968" i="7"/>
  <c r="G968" i="7"/>
  <c r="F968" i="7"/>
  <c r="C968" i="7"/>
  <c r="L889" i="7"/>
  <c r="K889" i="7"/>
  <c r="J889" i="7"/>
  <c r="I889" i="7"/>
  <c r="H889" i="7"/>
  <c r="G889" i="7"/>
  <c r="F889" i="7"/>
  <c r="E889" i="7"/>
  <c r="D889" i="7"/>
  <c r="C889" i="7"/>
  <c r="L864" i="7"/>
  <c r="K864" i="7"/>
  <c r="J864" i="7"/>
  <c r="I864" i="7"/>
  <c r="H864" i="7"/>
  <c r="G864" i="7"/>
  <c r="F864" i="7"/>
  <c r="E864" i="7"/>
  <c r="D864" i="7"/>
  <c r="D526" i="7" s="1"/>
  <c r="C864" i="7"/>
  <c r="F823" i="7"/>
  <c r="F822" i="7"/>
  <c r="F821" i="7"/>
  <c r="L818" i="7"/>
  <c r="K818" i="7"/>
  <c r="J818" i="7"/>
  <c r="I818" i="7"/>
  <c r="H818" i="7"/>
  <c r="G818" i="7"/>
  <c r="E818" i="7"/>
  <c r="D818" i="7"/>
  <c r="C818" i="7"/>
  <c r="F816" i="7"/>
  <c r="C816" i="7"/>
  <c r="F814" i="7"/>
  <c r="C814" i="7"/>
  <c r="C801" i="7" s="1"/>
  <c r="F811" i="7"/>
  <c r="C811" i="7"/>
  <c r="L802" i="7"/>
  <c r="L801" i="7" s="1"/>
  <c r="K802" i="7"/>
  <c r="J802" i="7"/>
  <c r="I802" i="7"/>
  <c r="I801" i="7" s="1"/>
  <c r="H802" i="7"/>
  <c r="G802" i="7"/>
  <c r="G801" i="7" s="1"/>
  <c r="G526" i="7" s="1"/>
  <c r="F802" i="7"/>
  <c r="F801" i="7" s="1"/>
  <c r="E802" i="7"/>
  <c r="E801" i="7" s="1"/>
  <c r="D802" i="7"/>
  <c r="C802" i="7"/>
  <c r="K801" i="7"/>
  <c r="J801" i="7"/>
  <c r="H801" i="7"/>
  <c r="D801" i="7"/>
  <c r="L746" i="7"/>
  <c r="K746" i="7"/>
  <c r="J746" i="7"/>
  <c r="J527" i="7" s="1"/>
  <c r="I746" i="7"/>
  <c r="I527" i="7" s="1"/>
  <c r="I526" i="7" s="1"/>
  <c r="H746" i="7"/>
  <c r="G746" i="7"/>
  <c r="F746" i="7"/>
  <c r="E746" i="7"/>
  <c r="D746" i="7"/>
  <c r="C746" i="7"/>
  <c r="C637" i="7"/>
  <c r="L527" i="7"/>
  <c r="K527" i="7"/>
  <c r="H527" i="7"/>
  <c r="G527" i="7"/>
  <c r="E527" i="7"/>
  <c r="D527" i="7"/>
  <c r="C527" i="7"/>
  <c r="L514" i="7"/>
  <c r="K514" i="7"/>
  <c r="J514" i="7"/>
  <c r="I514" i="7"/>
  <c r="H514" i="7"/>
  <c r="G514" i="7"/>
  <c r="F514" i="7"/>
  <c r="E514" i="7"/>
  <c r="D514" i="7"/>
  <c r="C514" i="7"/>
  <c r="L509" i="7"/>
  <c r="K509" i="7"/>
  <c r="J509" i="7"/>
  <c r="I509" i="7"/>
  <c r="H509" i="7"/>
  <c r="G509" i="7"/>
  <c r="F509" i="7"/>
  <c r="F468" i="7" s="1"/>
  <c r="E509" i="7"/>
  <c r="D509" i="7"/>
  <c r="C509" i="7"/>
  <c r="L469" i="7"/>
  <c r="L468" i="7" s="1"/>
  <c r="K469" i="7"/>
  <c r="J469" i="7"/>
  <c r="I469" i="7"/>
  <c r="H469" i="7"/>
  <c r="H468" i="7" s="1"/>
  <c r="G469" i="7"/>
  <c r="F469" i="7"/>
  <c r="E469" i="7"/>
  <c r="D469" i="7"/>
  <c r="C469" i="7"/>
  <c r="J468" i="7"/>
  <c r="I468" i="7"/>
  <c r="E468" i="7"/>
  <c r="D468" i="7"/>
  <c r="L465" i="7"/>
  <c r="K465" i="7"/>
  <c r="J465" i="7"/>
  <c r="I465" i="7"/>
  <c r="H465" i="7"/>
  <c r="G465" i="7"/>
  <c r="F465" i="7"/>
  <c r="E465" i="7"/>
  <c r="D465" i="7"/>
  <c r="C465" i="7"/>
  <c r="F464" i="7"/>
  <c r="F463" i="7"/>
  <c r="F462" i="7"/>
  <c r="F461" i="7"/>
  <c r="F460" i="7"/>
  <c r="F459" i="7"/>
  <c r="F458" i="7"/>
  <c r="F457" i="7"/>
  <c r="L456" i="7"/>
  <c r="K456" i="7"/>
  <c r="J456" i="7"/>
  <c r="I456" i="7"/>
  <c r="H456" i="7"/>
  <c r="G456" i="7"/>
  <c r="E456" i="7"/>
  <c r="D456" i="7"/>
  <c r="C456" i="7"/>
  <c r="L441" i="7"/>
  <c r="K441" i="7"/>
  <c r="J441" i="7"/>
  <c r="I441" i="7"/>
  <c r="H441" i="7"/>
  <c r="G441" i="7"/>
  <c r="F441" i="7"/>
  <c r="E441" i="7"/>
  <c r="D441" i="7"/>
  <c r="C441" i="7"/>
  <c r="L419" i="7"/>
  <c r="K419" i="7"/>
  <c r="J419" i="7"/>
  <c r="I419" i="7"/>
  <c r="H419" i="7"/>
  <c r="G419" i="7"/>
  <c r="F419" i="7"/>
  <c r="E419" i="7"/>
  <c r="D419" i="7"/>
  <c r="C419" i="7"/>
  <c r="L402" i="7"/>
  <c r="K402" i="7"/>
  <c r="J402" i="7"/>
  <c r="I402" i="7"/>
  <c r="H402" i="7"/>
  <c r="G402" i="7"/>
  <c r="F402" i="7"/>
  <c r="E402" i="7"/>
  <c r="D402" i="7"/>
  <c r="C402" i="7"/>
  <c r="L385" i="7"/>
  <c r="K385" i="7"/>
  <c r="J385" i="7"/>
  <c r="I385" i="7"/>
  <c r="H385" i="7"/>
  <c r="G385" i="7"/>
  <c r="F385" i="7"/>
  <c r="E385" i="7"/>
  <c r="D385" i="7"/>
  <c r="C385" i="7"/>
  <c r="L343" i="7"/>
  <c r="L232" i="7" s="1"/>
  <c r="K343" i="7"/>
  <c r="J343" i="7"/>
  <c r="I343" i="7"/>
  <c r="H343" i="7"/>
  <c r="G343" i="7"/>
  <c r="F343" i="7"/>
  <c r="E343" i="7"/>
  <c r="D343" i="7"/>
  <c r="D232" i="7" s="1"/>
  <c r="C343" i="7"/>
  <c r="F257" i="7"/>
  <c r="F253" i="7"/>
  <c r="F251" i="7"/>
  <c r="F246" i="7"/>
  <c r="F234" i="7"/>
  <c r="J232" i="7"/>
  <c r="A231" i="7"/>
  <c r="L223" i="7"/>
  <c r="K223" i="7"/>
  <c r="J223" i="7"/>
  <c r="I223" i="7"/>
  <c r="H223" i="7"/>
  <c r="G223" i="7"/>
  <c r="F223" i="7"/>
  <c r="E223" i="7"/>
  <c r="D223" i="7"/>
  <c r="C223" i="7"/>
  <c r="L214" i="7"/>
  <c r="K214" i="7"/>
  <c r="J214" i="7"/>
  <c r="I214" i="7"/>
  <c r="H214" i="7"/>
  <c r="G214" i="7"/>
  <c r="F214" i="7"/>
  <c r="E214" i="7"/>
  <c r="D214" i="7"/>
  <c r="C214" i="7"/>
  <c r="A208" i="7"/>
  <c r="A209" i="7" s="1"/>
  <c r="A210" i="7" s="1"/>
  <c r="A211" i="7" s="1"/>
  <c r="A212" i="7" s="1"/>
  <c r="A213" i="7" s="1"/>
  <c r="F189" i="7"/>
  <c r="L184" i="7"/>
  <c r="K184" i="7"/>
  <c r="J184" i="7"/>
  <c r="I184" i="7"/>
  <c r="H184" i="7"/>
  <c r="G184" i="7"/>
  <c r="F184" i="7"/>
  <c r="E184" i="7"/>
  <c r="D184" i="7"/>
  <c r="C184" i="7"/>
  <c r="L180" i="7"/>
  <c r="K180" i="7"/>
  <c r="J180" i="7"/>
  <c r="I180" i="7"/>
  <c r="H180" i="7"/>
  <c r="G180" i="7"/>
  <c r="F180" i="7"/>
  <c r="E180" i="7"/>
  <c r="D180" i="7"/>
  <c r="C180" i="7"/>
  <c r="F179" i="7"/>
  <c r="F178" i="7"/>
  <c r="A177" i="7"/>
  <c r="A178" i="7" s="1"/>
  <c r="A179" i="7" s="1"/>
  <c r="F176" i="7"/>
  <c r="A176" i="7"/>
  <c r="F174" i="7"/>
  <c r="F173" i="7"/>
  <c r="F172" i="7"/>
  <c r="F171" i="7"/>
  <c r="A171" i="7"/>
  <c r="A172" i="7" s="1"/>
  <c r="F170" i="7"/>
  <c r="A170" i="7"/>
  <c r="A169" i="7"/>
  <c r="F168" i="7"/>
  <c r="F167" i="7"/>
  <c r="F166" i="7"/>
  <c r="A166" i="7"/>
  <c r="F165" i="7"/>
  <c r="F164" i="7"/>
  <c r="F163" i="7"/>
  <c r="L162" i="7"/>
  <c r="K162" i="7"/>
  <c r="J162" i="7"/>
  <c r="I162" i="7"/>
  <c r="H162" i="7"/>
  <c r="G162" i="7"/>
  <c r="E162" i="7"/>
  <c r="E10" i="7" s="1"/>
  <c r="D162" i="7"/>
  <c r="C162" i="7"/>
  <c r="L156" i="7"/>
  <c r="K156" i="7"/>
  <c r="J156" i="7"/>
  <c r="I156" i="7"/>
  <c r="H156" i="7"/>
  <c r="G156" i="7"/>
  <c r="F156" i="7"/>
  <c r="L135" i="7"/>
  <c r="K135" i="7"/>
  <c r="J135" i="7"/>
  <c r="I135" i="7"/>
  <c r="H135" i="7"/>
  <c r="G135" i="7"/>
  <c r="F135" i="7"/>
  <c r="E135" i="7"/>
  <c r="D135" i="7"/>
  <c r="C135" i="7"/>
  <c r="L118" i="7"/>
  <c r="K118" i="7"/>
  <c r="J118" i="7"/>
  <c r="I118" i="7"/>
  <c r="H118" i="7"/>
  <c r="G118" i="7"/>
  <c r="F118" i="7"/>
  <c r="E118" i="7"/>
  <c r="D118" i="7"/>
  <c r="C118" i="7"/>
  <c r="L112" i="7"/>
  <c r="K112" i="7"/>
  <c r="J112" i="7"/>
  <c r="I112" i="7"/>
  <c r="H112" i="7"/>
  <c r="G112" i="7"/>
  <c r="F112" i="7"/>
  <c r="E112" i="7"/>
  <c r="D112" i="7"/>
  <c r="C112" i="7"/>
  <c r="L35" i="7"/>
  <c r="K35" i="7"/>
  <c r="J35" i="7"/>
  <c r="I35" i="7"/>
  <c r="H35" i="7"/>
  <c r="G35" i="7"/>
  <c r="E35" i="7"/>
  <c r="C35" i="7"/>
  <c r="L18" i="7"/>
  <c r="L15" i="7" s="1"/>
  <c r="K18" i="7"/>
  <c r="K15" i="7" s="1"/>
  <c r="J18" i="7"/>
  <c r="J15" i="7" s="1"/>
  <c r="I18" i="7"/>
  <c r="I15" i="7" s="1"/>
  <c r="H18" i="7"/>
  <c r="G18" i="7"/>
  <c r="F18" i="7"/>
  <c r="E18" i="7"/>
  <c r="D18" i="7"/>
  <c r="C18" i="7"/>
  <c r="A17" i="7"/>
  <c r="H15" i="7"/>
  <c r="G15" i="7"/>
  <c r="F15" i="7"/>
  <c r="E15" i="7"/>
  <c r="D15" i="7"/>
  <c r="C15" i="7"/>
  <c r="L11" i="7"/>
  <c r="K11" i="7"/>
  <c r="J11" i="7"/>
  <c r="I11" i="7"/>
  <c r="I10" i="7" s="1"/>
  <c r="H11" i="7"/>
  <c r="G11" i="7"/>
  <c r="F11" i="7"/>
  <c r="E11" i="7"/>
  <c r="D11" i="7"/>
  <c r="C11" i="7"/>
  <c r="C1287" i="7" l="1"/>
  <c r="H232" i="7"/>
  <c r="J526" i="7"/>
  <c r="L10" i="7"/>
  <c r="F456" i="7"/>
  <c r="F232" i="7" s="1"/>
  <c r="K526" i="7"/>
  <c r="I1287" i="7"/>
  <c r="F1288" i="7"/>
  <c r="F1287" i="7" s="1"/>
  <c r="H1331" i="7"/>
  <c r="E1331" i="7"/>
  <c r="C1338" i="7"/>
  <c r="I1338" i="7"/>
  <c r="H1351" i="7"/>
  <c r="C10" i="7"/>
  <c r="K10" i="7"/>
  <c r="G232" i="7"/>
  <c r="E232" i="7"/>
  <c r="C468" i="7"/>
  <c r="K468" i="7"/>
  <c r="C1165" i="7"/>
  <c r="H1314" i="7"/>
  <c r="H1287" i="7" s="1"/>
  <c r="J1404" i="7"/>
  <c r="G1199" i="7"/>
  <c r="F1202" i="7"/>
  <c r="F1199" i="7" s="1"/>
  <c r="L1199" i="7"/>
  <c r="J1199" i="7"/>
  <c r="F1331" i="7"/>
  <c r="H526" i="7"/>
  <c r="F818" i="7"/>
  <c r="F526" i="7" s="1"/>
  <c r="I1331" i="7"/>
  <c r="L526" i="7"/>
  <c r="J10" i="7"/>
  <c r="H10" i="7"/>
  <c r="E526" i="7"/>
  <c r="D1331" i="7"/>
  <c r="L1331" i="7"/>
  <c r="J1338" i="7"/>
  <c r="J1287" i="7" s="1"/>
  <c r="G1338" i="7"/>
  <c r="G1287" i="7" s="1"/>
  <c r="E1338" i="7"/>
  <c r="D1351" i="7"/>
  <c r="L1351" i="7"/>
  <c r="G10" i="7"/>
  <c r="F162" i="7"/>
  <c r="F10" i="7" s="1"/>
  <c r="C232" i="7"/>
  <c r="K232" i="7"/>
  <c r="I232" i="7"/>
  <c r="G468" i="7"/>
  <c r="D1314" i="7"/>
  <c r="D1287" i="7" s="1"/>
  <c r="L1314" i="7"/>
  <c r="K1287" i="7"/>
  <c r="F1404" i="7"/>
  <c r="C526" i="7"/>
  <c r="D10" i="7"/>
  <c r="E1287" i="7" l="1"/>
  <c r="K352" i="5"/>
  <c r="J352" i="5"/>
  <c r="I352" i="5"/>
  <c r="H352" i="5"/>
  <c r="G352" i="5"/>
  <c r="F352" i="5"/>
  <c r="E352" i="5"/>
  <c r="E347" i="5" s="1"/>
  <c r="D352" i="5"/>
  <c r="C352" i="5"/>
  <c r="K350" i="5"/>
  <c r="J350" i="5"/>
  <c r="I350" i="5"/>
  <c r="H350" i="5"/>
  <c r="G350" i="5"/>
  <c r="F350" i="5"/>
  <c r="E350" i="5"/>
  <c r="D350" i="5"/>
  <c r="C350" i="5"/>
  <c r="K348" i="5"/>
  <c r="K347" i="5" s="1"/>
  <c r="J348" i="5"/>
  <c r="I348" i="5"/>
  <c r="H348" i="5"/>
  <c r="G348" i="5"/>
  <c r="G347" i="5" s="1"/>
  <c r="F348" i="5"/>
  <c r="E348" i="5"/>
  <c r="D348" i="5"/>
  <c r="D347" i="5" s="1"/>
  <c r="C348" i="5"/>
  <c r="C347" i="5" s="1"/>
  <c r="E345" i="5"/>
  <c r="C345" i="5"/>
  <c r="C340" i="5" s="1"/>
  <c r="E341" i="5"/>
  <c r="E340" i="5" s="1"/>
  <c r="C341" i="5"/>
  <c r="D340" i="5"/>
  <c r="K338" i="5"/>
  <c r="J338" i="5"/>
  <c r="I338" i="5"/>
  <c r="H338" i="5"/>
  <c r="G338" i="5"/>
  <c r="F338" i="5"/>
  <c r="E338" i="5"/>
  <c r="D338" i="5"/>
  <c r="C338" i="5"/>
  <c r="K333" i="5"/>
  <c r="J333" i="5"/>
  <c r="I333" i="5"/>
  <c r="H333" i="5"/>
  <c r="G333" i="5"/>
  <c r="F333" i="5"/>
  <c r="E333" i="5"/>
  <c r="D333" i="5"/>
  <c r="C333" i="5"/>
  <c r="K329" i="5"/>
  <c r="J329" i="5"/>
  <c r="I329" i="5"/>
  <c r="H329" i="5"/>
  <c r="H328" i="5" s="1"/>
  <c r="H310" i="5" s="1"/>
  <c r="G329" i="5"/>
  <c r="F329" i="5"/>
  <c r="E329" i="5"/>
  <c r="D329" i="5"/>
  <c r="D328" i="5" s="1"/>
  <c r="D310" i="5" s="1"/>
  <c r="C329" i="5"/>
  <c r="E323" i="5"/>
  <c r="C323" i="5"/>
  <c r="E319" i="5"/>
  <c r="C319" i="5"/>
  <c r="E314" i="5"/>
  <c r="C314" i="5"/>
  <c r="E312" i="5"/>
  <c r="C312" i="5"/>
  <c r="K261" i="5"/>
  <c r="J261" i="5"/>
  <c r="I261" i="5"/>
  <c r="H261" i="5"/>
  <c r="G261" i="5"/>
  <c r="F261" i="5"/>
  <c r="E261" i="5"/>
  <c r="D261" i="5"/>
  <c r="C261" i="5"/>
  <c r="C253" i="5" s="1"/>
  <c r="E258" i="5"/>
  <c r="E253" i="5" s="1"/>
  <c r="K241" i="5"/>
  <c r="J241" i="5"/>
  <c r="I241" i="5"/>
  <c r="H241" i="5"/>
  <c r="G241" i="5"/>
  <c r="F241" i="5"/>
  <c r="E241" i="5"/>
  <c r="D241" i="5"/>
  <c r="C241" i="5"/>
  <c r="K201" i="5"/>
  <c r="J201" i="5"/>
  <c r="I201" i="5"/>
  <c r="H201" i="5"/>
  <c r="G201" i="5"/>
  <c r="F201" i="5"/>
  <c r="E201" i="5"/>
  <c r="D201" i="5"/>
  <c r="C201" i="5"/>
  <c r="E181" i="5"/>
  <c r="K175" i="5"/>
  <c r="J175" i="5"/>
  <c r="I175" i="5"/>
  <c r="H175" i="5"/>
  <c r="G175" i="5"/>
  <c r="F175" i="5"/>
  <c r="E175" i="5"/>
  <c r="D175" i="5"/>
  <c r="C175" i="5"/>
  <c r="K172" i="5"/>
  <c r="J172" i="5"/>
  <c r="I172" i="5"/>
  <c r="H172" i="5"/>
  <c r="G172" i="5"/>
  <c r="F172" i="5"/>
  <c r="E172" i="5"/>
  <c r="D172" i="5"/>
  <c r="C172" i="5"/>
  <c r="K165" i="5"/>
  <c r="J165" i="5"/>
  <c r="I165" i="5"/>
  <c r="H165" i="5"/>
  <c r="G165" i="5"/>
  <c r="F165" i="5"/>
  <c r="E165" i="5"/>
  <c r="D165" i="5"/>
  <c r="C165" i="5"/>
  <c r="K159" i="5"/>
  <c r="J159" i="5"/>
  <c r="I159" i="5"/>
  <c r="H159" i="5"/>
  <c r="G159" i="5"/>
  <c r="F159" i="5"/>
  <c r="E159" i="5"/>
  <c r="D159" i="5"/>
  <c r="C159" i="5"/>
  <c r="K154" i="5"/>
  <c r="J154" i="5"/>
  <c r="I154" i="5"/>
  <c r="H154" i="5"/>
  <c r="G154" i="5"/>
  <c r="F154" i="5"/>
  <c r="E154" i="5"/>
  <c r="D154" i="5"/>
  <c r="C154" i="5"/>
  <c r="L134" i="5"/>
  <c r="K134" i="5"/>
  <c r="J134" i="5"/>
  <c r="I134" i="5"/>
  <c r="H134" i="5"/>
  <c r="G134" i="5"/>
  <c r="G133" i="5" s="1"/>
  <c r="F134" i="5"/>
  <c r="F133" i="5" s="1"/>
  <c r="F103" i="5" s="1"/>
  <c r="E134" i="5"/>
  <c r="D134" i="5"/>
  <c r="C134" i="5"/>
  <c r="E126" i="5"/>
  <c r="D126" i="5"/>
  <c r="C126" i="5"/>
  <c r="E113" i="5"/>
  <c r="D113" i="5"/>
  <c r="C113" i="5"/>
  <c r="E110" i="5"/>
  <c r="E109" i="5" s="1"/>
  <c r="K109" i="5"/>
  <c r="J109" i="5"/>
  <c r="I109" i="5"/>
  <c r="H109" i="5"/>
  <c r="G109" i="5"/>
  <c r="F109" i="5"/>
  <c r="D109" i="5"/>
  <c r="C109" i="5"/>
  <c r="K105" i="5"/>
  <c r="J105" i="5"/>
  <c r="I105" i="5"/>
  <c r="H105" i="5"/>
  <c r="G105" i="5"/>
  <c r="G103" i="5" s="1"/>
  <c r="F105" i="5"/>
  <c r="E105" i="5"/>
  <c r="D105" i="5"/>
  <c r="C105" i="5"/>
  <c r="E101" i="5"/>
  <c r="E84" i="5"/>
  <c r="E83" i="5"/>
  <c r="E82" i="5"/>
  <c r="E81" i="5"/>
  <c r="E79" i="5"/>
  <c r="E78" i="5"/>
  <c r="E77" i="5"/>
  <c r="E76" i="5"/>
  <c r="K51" i="5"/>
  <c r="J51" i="5"/>
  <c r="I51" i="5"/>
  <c r="H51" i="5"/>
  <c r="G51" i="5"/>
  <c r="F51" i="5"/>
  <c r="D51" i="5"/>
  <c r="C51" i="5"/>
  <c r="K44" i="5"/>
  <c r="J44" i="5"/>
  <c r="I44" i="5"/>
  <c r="H44" i="5"/>
  <c r="G44" i="5"/>
  <c r="F44" i="5"/>
  <c r="E44" i="5"/>
  <c r="D44" i="5"/>
  <c r="C44" i="5"/>
  <c r="K35" i="5"/>
  <c r="J35" i="5"/>
  <c r="I35" i="5"/>
  <c r="H35" i="5"/>
  <c r="G35" i="5"/>
  <c r="F35" i="5"/>
  <c r="E35" i="5"/>
  <c r="D35" i="5"/>
  <c r="C35" i="5"/>
  <c r="K17" i="5"/>
  <c r="J17" i="5"/>
  <c r="I17" i="5"/>
  <c r="H17" i="5"/>
  <c r="G17" i="5"/>
  <c r="F17" i="5"/>
  <c r="E17" i="5"/>
  <c r="C17" i="5"/>
  <c r="K10" i="5"/>
  <c r="J10" i="5"/>
  <c r="I10" i="5"/>
  <c r="H10" i="5"/>
  <c r="H9" i="5" s="1"/>
  <c r="G10" i="5"/>
  <c r="F10" i="5"/>
  <c r="E10" i="5"/>
  <c r="D10" i="5"/>
  <c r="C10" i="5"/>
  <c r="D9" i="2"/>
  <c r="K158" i="5" l="1"/>
  <c r="K9" i="5"/>
  <c r="C311" i="5"/>
  <c r="C158" i="5"/>
  <c r="J158" i="5"/>
  <c r="G158" i="5"/>
  <c r="G8" i="5" s="1"/>
  <c r="F158" i="5"/>
  <c r="D158" i="5"/>
  <c r="H158" i="5"/>
  <c r="G9" i="5"/>
  <c r="C133" i="5"/>
  <c r="K133" i="5"/>
  <c r="K103" i="5" s="1"/>
  <c r="K8" i="5" s="1"/>
  <c r="D133" i="5"/>
  <c r="H133" i="5"/>
  <c r="H103" i="5" s="1"/>
  <c r="H8" i="5" s="1"/>
  <c r="J133" i="5"/>
  <c r="J103" i="5" s="1"/>
  <c r="E311" i="5"/>
  <c r="H347" i="5"/>
  <c r="F347" i="5"/>
  <c r="J347" i="5"/>
  <c r="I347" i="5"/>
  <c r="D9" i="5"/>
  <c r="E51" i="5"/>
  <c r="E9" i="5" s="1"/>
  <c r="E133" i="5"/>
  <c r="E103" i="5" s="1"/>
  <c r="I133" i="5"/>
  <c r="I103" i="5" s="1"/>
  <c r="C328" i="5"/>
  <c r="G328" i="5"/>
  <c r="K328" i="5"/>
  <c r="I9" i="5"/>
  <c r="C103" i="5"/>
  <c r="C310" i="5"/>
  <c r="E328" i="5"/>
  <c r="E310" i="5" s="1"/>
  <c r="I328" i="5"/>
  <c r="I310" i="5" s="1"/>
  <c r="C9" i="5"/>
  <c r="F9" i="5"/>
  <c r="F8" i="5" s="1"/>
  <c r="J9" i="5"/>
  <c r="D103" i="5"/>
  <c r="F328" i="5"/>
  <c r="J328" i="5"/>
  <c r="J310" i="5" s="1"/>
  <c r="E158" i="5"/>
  <c r="I158" i="5"/>
  <c r="E11" i="2"/>
  <c r="E9" i="2"/>
  <c r="D8" i="2"/>
  <c r="D7" i="2" s="1"/>
  <c r="D10" i="2"/>
  <c r="D5" i="2"/>
  <c r="C8" i="5"/>
  <c r="D13" i="2" s="1"/>
  <c r="D8" i="5" l="1"/>
  <c r="E8" i="5"/>
  <c r="E13" i="2" s="1"/>
  <c r="J8" i="5"/>
  <c r="I8" i="5"/>
  <c r="E10" i="2"/>
  <c r="E8" i="2"/>
  <c r="E7" i="2" s="1"/>
  <c r="D11" i="2"/>
  <c r="D6" i="2" l="1"/>
  <c r="D3" i="2" s="1"/>
  <c r="E6" i="2"/>
  <c r="E12" i="2" s="1"/>
  <c r="D4" i="2" l="1"/>
  <c r="D12" i="2"/>
  <c r="E3" i="2"/>
  <c r="E4" i="2"/>
</calcChain>
</file>

<file path=xl/comments1.xml><?xml version="1.0" encoding="utf-8"?>
<comments xmlns="http://schemas.openxmlformats.org/spreadsheetml/2006/main">
  <authors>
    <author/>
  </authors>
  <commentList>
    <comment ref="F387" authorId="0" shapeId="0">
      <text>
        <r>
          <rPr>
            <sz val="11"/>
            <color theme="1"/>
            <rFont val="Calibri"/>
            <family val="2"/>
            <scheme val="minor"/>
          </rPr>
          <t>Mrs Uyen:
Đề nghị tỉnh kiểm tra lại diện tích</t>
        </r>
      </text>
    </comment>
  </commentList>
</comments>
</file>

<file path=xl/sharedStrings.xml><?xml version="1.0" encoding="utf-8"?>
<sst xmlns="http://schemas.openxmlformats.org/spreadsheetml/2006/main" count="9983" uniqueCount="6700">
  <si>
    <r>
      <rPr>
        <b/>
        <sz val="12"/>
        <color theme="1"/>
        <rFont val="Times New Roman"/>
        <family val="1"/>
      </rPr>
      <t xml:space="preserve">BẢNG TỔNG HỢP DANH SÁCH CÁC DỰ ÁN VI PHẠM
</t>
    </r>
    <r>
      <rPr>
        <i/>
        <sz val="12"/>
        <color theme="1"/>
        <rFont val="Times New Roman"/>
        <family val="1"/>
      </rPr>
      <t>(Tính đến ngày 22/6/2022)</t>
    </r>
  </si>
  <si>
    <t>STT</t>
  </si>
  <si>
    <t>Biểu</t>
  </si>
  <si>
    <t>Nội dung</t>
  </si>
  <si>
    <t>Số liệu các dự án</t>
  </si>
  <si>
    <t>Diên tích 
vi phạm (ha)</t>
  </si>
  <si>
    <t>Ghi chú</t>
  </si>
  <si>
    <t>Cộng (1+2+3)</t>
  </si>
  <si>
    <t>Cộng (1+2)</t>
  </si>
  <si>
    <t>Biểu 01</t>
  </si>
  <si>
    <t xml:space="preserve">Các dự án, công trình vi phạm pháp luật đất đai còn vướng mắc, chưa xử lý trên địa bàn cả nước 
</t>
  </si>
  <si>
    <t>Biểu 02</t>
  </si>
  <si>
    <t>Các dự án chậm</t>
  </si>
  <si>
    <t>Xử lý xong</t>
  </si>
  <si>
    <t>2.1.1</t>
  </si>
  <si>
    <t>Đã thu hồi</t>
  </si>
  <si>
    <t>2.1.2</t>
  </si>
  <si>
    <t>Đã chấm dứt hoạt động dự án</t>
  </si>
  <si>
    <t>Đã xử lý gia hạn</t>
  </si>
  <si>
    <t>Đang xử lý</t>
  </si>
  <si>
    <t>Chưa xử lý</t>
  </si>
  <si>
    <t>Biểu 03</t>
  </si>
  <si>
    <t xml:space="preserve">Các dự án, công trình có kết luận thanh tra, kiểm tra, kiểm toán, kết luận của cơ quan kiểm tra Đảng trên địa bàn cả nước 
</t>
  </si>
  <si>
    <t>Biểu số 02</t>
  </si>
  <si>
    <t>BỘ TÀI NGUYÊN VÀ MÔI TRƯỜNG</t>
  </si>
  <si>
    <t>CỘNG HÒA XÃ HỘI CHỦ NGHĨA VIỆT NAM
Độc lập - Tự do - Hạnh phúc</t>
  </si>
  <si>
    <t xml:space="preserve">Tên dự án, công trình,
chủ đầu tư  </t>
  </si>
  <si>
    <t>Địa chỉ dự án, công trình</t>
  </si>
  <si>
    <t>Văn bản, quyết định về dự án đầu tư</t>
  </si>
  <si>
    <t xml:space="preserve">Quyết định thu hồi đất, Quyết định giao, cho thuê, chuyển mục đích sử dụng đất </t>
  </si>
  <si>
    <t>Mục đích sử dụng đất</t>
  </si>
  <si>
    <t xml:space="preserve">  Kết luận thanh tra, kiểm tra</t>
  </si>
  <si>
    <t>Số, ngày tháng, năm, cơ quan ban hành</t>
  </si>
  <si>
    <t>Nội dung vi phạm</t>
  </si>
  <si>
    <t>TỔNG CỘNG (I+II+…)</t>
  </si>
  <si>
    <t>I</t>
  </si>
  <si>
    <t>A1</t>
  </si>
  <si>
    <t>Lai Châu</t>
  </si>
  <si>
    <t>Dự án xây dựng trụ sở làm việc và cửa hàng KD DVTM của Công ty CPĐT phát triển chè Tam Đường</t>
  </si>
  <si>
    <t>Phường Tân Phong, thành phố Lai Châu</t>
  </si>
  <si>
    <t xml:space="preserve">Số  1821/QĐ- UBND ngày 23/12/2016; </t>
  </si>
  <si>
    <t>Quyết định gia hạn số 387/QĐ- UBND ngày 19/4/2018</t>
  </si>
  <si>
    <t>Đất thương mại, dịch vụ</t>
  </si>
  <si>
    <t>Không sử dụng đất đã quá 12 tháng liên tục kể từ khi nhận bàn giao đất trên thực địa</t>
  </si>
  <si>
    <t>x</t>
  </si>
  <si>
    <t>A2</t>
  </si>
  <si>
    <t xml:space="preserve">Điện Biên </t>
  </si>
  <si>
    <t>A3</t>
  </si>
  <si>
    <t xml:space="preserve">Sơn La </t>
  </si>
  <si>
    <t>Công ty cổ phần Đông Ấn</t>
  </si>
  <si>
    <t>Bản Thín, Xuân Nha, Vân Hồ</t>
  </si>
  <si>
    <t>1454/QD-UBND ngày 01/6/2017; GNN đầu tư mã số dự án 2020035812, chứng nhận lần đầu ngày 13/11/2013, chúng nhận thay đổi lần thứ 3 ngày 04/6/2017</t>
  </si>
  <si>
    <t xml:space="preserve">2401/QD-UBND ngày 12/9/2014; 1153/QD-UBND ngày 09/5/2017 </t>
  </si>
  <si>
    <t>Đất cơ sơ sản xuất phi nông nghiệp; Đất rừng sản xuất</t>
  </si>
  <si>
    <t>1213/KL-STNMT ngày 21/12/2018</t>
  </si>
  <si>
    <t>Công ty đang thực hiện bán tài sản gắn liền với đất</t>
  </si>
  <si>
    <t>Công ty cổ phần  khoa học hữu nghị Việt Nam - Hàn Quốc</t>
  </si>
  <si>
    <t>Bản Nà An, xã Xuân Nha, huyện Vân Hồ</t>
  </si>
  <si>
    <t xml:space="preserve"> 1861/QĐ-UBND ngày 31/7/2018</t>
  </si>
  <si>
    <t>Đất nông nghiệp khác (50.000 m2), đất trồng cây hàng năm khác (2.926.175,3 m2)</t>
  </si>
  <si>
    <t>1001/KL-STNMT ngày 19/9/2019</t>
  </si>
  <si>
    <t>A4</t>
  </si>
  <si>
    <t xml:space="preserve">Hòa Bình </t>
  </si>
  <si>
    <t>Dự án "Trại gà giống Hưng Việt". Công ty cổ phần Austfeed Hòa Bình</t>
  </si>
  <si>
    <t>thôn Lầm Ngoài, xã Nuông Dăm, huyện Kim Bôi</t>
  </si>
  <si>
    <t>GCNĐT ngày 11/10/2012</t>
  </si>
  <si>
    <t>QĐ số 160/QĐ-UBND ngày 06/02/2013</t>
  </si>
  <si>
    <t>đất nông nghiệp khác</t>
  </si>
  <si>
    <t>Kết luận số 171/KL-TTr ngày 19/12/2019 của Thanh tra tỉnh Hòa Bình</t>
  </si>
  <si>
    <t>UBND tỉnh giao Sở TNMT thực hiện trình tự, thủ tục thu hồi đất theo quy định, giao Sở Kế hoạch đầu tư chủ trì, phối hợp các cơ quan liên quan chấm dứt hoạt động dự án</t>
  </si>
  <si>
    <t>Dự án Khu du lịch sinh thái và sản xuất nước khoáng. Công ty Cổ phần đầu tư thương mại dịch vụ EG</t>
  </si>
  <si>
    <t>thôn Kim Đức, xã Vĩnh Tiến, huyện Kim Bôi</t>
  </si>
  <si>
    <t>GCNĐT ngày 15/4/2011</t>
  </si>
  <si>
    <t>QĐ số 1090/QĐ-UBND ngày 14/8/2012</t>
  </si>
  <si>
    <t>đất sản xuất kinh doanh phi nông nghiệp</t>
  </si>
  <si>
    <t>Dự án Khu vui chơi giải trí cao cấp suối khoáng Kim Bôi. Công ty Cổ phần thương mại và du lịch Kim Bôi (trước đây là công ty xây dựng Trường Giang)</t>
  </si>
  <si>
    <t>thôn Mớ Đá, xã Hạ Bì</t>
  </si>
  <si>
    <t>QĐ số 73/QĐ-UBND ngày 15/01/2008</t>
  </si>
  <si>
    <t>Yêu cầu chủ đầu tư dự án thực hiện các giải pháp đầu tư, kinh doanh để xây dựng các hạng mục dự án, đưa dự án vào hoạt động. Trường hợp không có khả năng thực hiện dự án, đề nghị trả lại đất cho nhà nước</t>
  </si>
  <si>
    <t xml:space="preserve"> đã chuyển nhượng DA</t>
  </si>
  <si>
    <t>Dự án Đầu tư xây dựng nhà máy sản xuất nước khoáng và khu điều dưỡng Kim Bôi Hòa Bình. Công ty Cổ phần nước khoáng Kim Bôi Hòa Bình</t>
  </si>
  <si>
    <t>xã Vĩnh Đồng</t>
  </si>
  <si>
    <t>QĐ số 84/QĐ-UBND ngày 17/01/2008</t>
  </si>
  <si>
    <t>Yêu cầu chủ đầu tư làm thủ tục trình cơ quan đăng ký đầu tư xem xét việc đề xuất điều chỉnh giấy chứng nhận đầu tư, quyết định chủ trương đầu tư theo quy định, thực hiện đầu tư các hạng mục của dự án đưa dự án vào hoạt động. Trường hợp không có khả năng thực hiện dự án, đề nghị trả lại đất cho nhà nước</t>
  </si>
  <si>
    <t>Công ty đã đầu tư xây dựng Khu Nhà máy sản xuất nước khoáng. Tuy nhiên công ty chưa đầu tư xây dựng Khu điều dưỡng</t>
  </si>
  <si>
    <t>Dự án Đầu tư xây dựng Trường trung cấp nghề phát triển nông thôn Thiên Phú.Công ty TNHH Tài chính kinh tế Thiên Phú</t>
  </si>
  <si>
    <t>xóm Vố, xã Kim Bôi, huyện Kim Bôi</t>
  </si>
  <si>
    <t>GCNĐT ngày 10/01/2008</t>
  </si>
  <si>
    <t>QĐ số 200/QĐ-UBND ngày 30/01/2008</t>
  </si>
  <si>
    <t>đất giáo dục</t>
  </si>
  <si>
    <t>UBND tỉnh giao Sở TNMT thực hiện trình tự, thủ tục thu hồi đất theo quy định</t>
  </si>
  <si>
    <t>Dự án Nhà máy sản xuất gạch block bê tông chưng khi áp AAC. Công ty cổ phần vật liệu xây dựng và đầu tư phát triển SUDICO</t>
  </si>
  <si>
    <t>KCN Lương Sơn (Chủ đầu tư: Công ty cổ phần bất động sản An Thịnh Hòa Bình)</t>
  </si>
  <si>
    <t xml:space="preserve">Hợp đồng 15/HĐ-CN-AT </t>
  </si>
  <si>
    <t>Kết luận số 68/KL-TTr ngày 11/6/2018 của Thanh tra tỉnh Hòa Bình</t>
  </si>
  <si>
    <t xml:space="preserve">Dự án đầu tư Nhà máy giết mổ, chế biến thịt gà và gia súc gia cầm. Công ty cổ phần thương mại và đầu tư quốc tế ACB </t>
  </si>
  <si>
    <t>Hợp đồng 30/HĐ-CN-ATHB ngày 28/02/2014</t>
  </si>
  <si>
    <t>X</t>
  </si>
  <si>
    <t>Đề nghị chủ đầu tư Công ty cổ phần bất động sản An Thịnh Hòa Bình thực hiện chấm dứt hợp đồng cho thuê lại đất số 30/HĐ-CN-ATHB ngày 28/02/2014 với công ty cổ phần thương mại và đầu tư quốc tế ACB và làm thủ tục với cơ quan có thẩm quyền để xóa đăng ký cho thuê lại đất</t>
  </si>
  <si>
    <t>Dự án Khu đô thị sinh thái nghỉ dưỡng cao cấp Lâm Sơn. Công ty cổ phần Archi Reenco Hòa Bình</t>
  </si>
  <si>
    <t>xã Lâm Sơn</t>
  </si>
  <si>
    <t>GCN số 25121000209 ngày 08/6/2010</t>
  </si>
  <si>
    <t>QĐ 138/QĐ-UNBD ngày 28/01/2011</t>
  </si>
  <si>
    <t>Kết luận số 
95/KL-TTr ngày 18/7/2018 của Thanh tra tỉnh Hòa Bình</t>
  </si>
  <si>
    <t>Yêu cầu  Công ty cổ phần Archi Reenco Hòa Bình đẩy nhanh tiến độ thực hiện dự án, thực hiện nghĩa vụ tài chính với NSNN theo quy định</t>
  </si>
  <si>
    <t>Dự án Khu du lịch sinh thái và bảo tồn thiên nhiên Thác Nàng. Công ty cổ phần phát triển khu nghỉ dưỡng cao cấp quốc tế Lạc Việt</t>
  </si>
  <si>
    <t xml:space="preserve">xóm Hang Đồi 1, Hang Đồi 2, xã Cư Yên </t>
  </si>
  <si>
    <t>QĐ số 04/QĐ-UBND ngày 20/01/2017</t>
  </si>
  <si>
    <t>Yêu cầu Công ty cổ phần phát triển khu nghỉ dưỡng cao cấp quốc tế Lạc Việt khẩn trương thực hiện dự án và thực hiện trình tự, thủ tục dự án theo quy định</t>
  </si>
  <si>
    <t>Dự án xây dựng công trình khai thác mỏ đá bazan làm VLXDTT. Công ty cổ phần Yên Quang</t>
  </si>
  <si>
    <t>xóm Chằm Cun, xã Yên Quang</t>
  </si>
  <si>
    <t>GCN số 25121000260 ngày 06/12/2010</t>
  </si>
  <si>
    <t>Kết luận số 179/KL-TTr ngày 30/12/2019 của Thanh tra tỉnh Hòa Bình</t>
  </si>
  <si>
    <t>UBND tỉnh giao Sở Kế hoạch đầu tư thông báo chủ đầu tư khẩn trương triển khai thực hiện dự án thời gian xong trước quý III/2020, nếu chủ đầu tư các dự án không thực hiện, đề nghị thu hồi dự án theo quy định</t>
  </si>
  <si>
    <t>đang triển khai thực hiện dự án</t>
  </si>
  <si>
    <t>Dự án Khu du lịch nghỉ dưỡng sinh thái và chăm sóc sức khỏe người cao tuổi Hồ Quan. Công ty TNHH Tam Yên</t>
  </si>
  <si>
    <t>xã Yên Quang</t>
  </si>
  <si>
    <t>QĐ số 35/QĐ-UBND ngày 05/5/2017</t>
  </si>
  <si>
    <t>Dự án Khu nghỉ dưỡng và chăm sóc sức khỏe người cao tuổi Đồng Sông Hòa Bình. Công ty Cổ phần Bột và Giấy Hòa Bình</t>
  </si>
  <si>
    <t>xóm Đồng Sông, xã Dân Hạ</t>
  </si>
  <si>
    <t>QĐ số 57/QĐ-UBND ngày 28/10/2016</t>
  </si>
  <si>
    <t>thu hồi dự án</t>
  </si>
  <si>
    <t>Dự án Cửa hàng xăng dầu Đồng Sông và Kinh doanh dịch vụ tổng hợp. Công ty cổ phần xăng dầu dầu khí Đại Hùng</t>
  </si>
  <si>
    <t>xã Dân Hạ</t>
  </si>
  <si>
    <t>QĐ số 97/QĐ-UBND ngày 18/12/2017</t>
  </si>
  <si>
    <t>Dự án Công viên điều dưỡng và Trung tâm đào tạo kỹ thuật điều dưỡng. Công ty cổ phần Hợp đức</t>
  </si>
  <si>
    <t>thôn Tân Thành, xã Hợp Thành</t>
  </si>
  <si>
    <t>GCN số 25121000350 ngày 23/02/2012</t>
  </si>
  <si>
    <t>Dự án Nhà máy chế biến lâm sản và sản xuất đồ mộc. Công ty cổ phần Sơn Thủy II</t>
  </si>
  <si>
    <t>xã Dân Hòa, phường Kỳ Sơn</t>
  </si>
  <si>
    <t>QĐ số 44/QĐ-UBND ngày 05/6/2017</t>
  </si>
  <si>
    <t>Dự án Nhà máy sản xuất chế biến gỗ. Công ty TNHH MTV Nông sản Tân Thái Phong</t>
  </si>
  <si>
    <t>xóm Đễnh, xã Dân Hòa</t>
  </si>
  <si>
    <t>QĐ số 19/QĐ-UBND ngày 02/3/2018</t>
  </si>
  <si>
    <t>A5</t>
  </si>
  <si>
    <t xml:space="preserve">Cao Bằng </t>
  </si>
  <si>
    <t>Nhà máy tuyển quặng siêu mịn công suất 600000 tấn/ năm; chủ đầu tư: Công ty TNHH khai thác và chế biến khoáng sản Nam Phong</t>
  </si>
  <si>
    <t>Xóm Nam Phong, xã Hưng Đạo, thành phố Cao Bằng</t>
  </si>
  <si>
    <t>Giấy chứng nhận đầu tư số 11121000161 ngày 13/5/2014 do UBND tỉnh Cao Bằng cấp</t>
  </si>
  <si>
    <t>Số 1679/QĐ-UBND ngày 29/10/2014 của UBND tỉnh Cao Bằng</t>
  </si>
  <si>
    <t>Đất cơ sở sản xuất phi nông nghiệp</t>
  </si>
  <si>
    <t>Kết luận thanh tra số 383/KL-STNMT ngày 23/12/2020 của Sở Tài nguyên và Môi trường</t>
  </si>
  <si>
    <t>Chậm đưa đất vào sử dụng</t>
  </si>
  <si>
    <t>Chưa khởi công</t>
  </si>
  <si>
    <t xml:space="preserve">Trung tâm nhân giống cây thảo dược Lan Hoàng Thảo và một số cây dược liệu khác; chủ đầu tư: Công ty TNHH Công nghệ sinh học Ngân Hà </t>
  </si>
  <si>
    <t xml:space="preserve">Tổ dân phố 8, phường Đề Thám, thành phố Cao Bằng </t>
  </si>
  <si>
    <t xml:space="preserve">Công văn số 1970/UBND-NĐ ngày 22/7/2014 của UBND tỉnh Cao Bằng </t>
  </si>
  <si>
    <t xml:space="preserve">Số 999/QĐ-UBND ngày 14 tháng 07 năm 2015 của UBND tỉnh Cao Bằng </t>
  </si>
  <si>
    <t>Đất nông nghiệp khác</t>
  </si>
  <si>
    <t>Kết luận thanh tra số 150/KL-STNMT ngày 14/6/2019 của Sở Tài nguyên và Môi trường</t>
  </si>
  <si>
    <t>Nhà máy tuyển nổi quặng Niken - Đồng; chủ đầu tư: Công ty Tài nguyên Khoáng sản Hối Thăng</t>
  </si>
  <si>
    <t xml:space="preserve">Khuổi Hân, xã Ngũ Lão, Hòa An, Cao Bằng </t>
  </si>
  <si>
    <t>Giấy chứng nhận đầu tư số 11121000079 cấp ngày 22/7/2008</t>
  </si>
  <si>
    <t>Báo cáo số 1733/BC-SKHĐT ngày 30/9/2021 của Sở KH&amp;ĐT</t>
  </si>
  <si>
    <t>Xưởng sản xuất và dạy nghề thêu may cho người tàn tật và trẻ mồ côi; chủ đầu tư: Công ty TNHH Đại An</t>
  </si>
  <si>
    <t xml:space="preserve">Phường Ngọc Xuân, thành phố Cao Bằng, </t>
  </si>
  <si>
    <t>Giấy chứng nhận đầu tư số 11121000092 cấp ngày 24/10/2008</t>
  </si>
  <si>
    <t>Đất thương mại dịch vụ</t>
  </si>
  <si>
    <t>Báo cáo số 1733/BC-SKHĐT ngày 30/9/2021 của Sở KH&amp;ĐTvà Đầu tư</t>
  </si>
  <si>
    <t>Không đưa đất vào sử dụng</t>
  </si>
  <si>
    <t>Chưa triển khai thực hiện</t>
  </si>
  <si>
    <t>Văn phòng khách sạn 19 - 8; chủ đầu tư: Công ty TNHH đầu tư xây dựng 19 - 8</t>
  </si>
  <si>
    <t>Phường Hợp Giang, thành phố. Cao Bằng</t>
  </si>
  <si>
    <t>Giấy chứng nhận đầu tư số 11121000062 cấp ngày 14/01/2008</t>
  </si>
  <si>
    <t>Khu du lịch sinh thái Phia Bjooc; chủ đầu tư: Công ty TNHH Xây dựng Miền Tây</t>
  </si>
  <si>
    <t>Xã Thành Công, huyện Nguyên Bình</t>
  </si>
  <si>
    <t>Giấy chứng nhận đầu tư số 11121000091 cấp ngày 20/10/2008</t>
  </si>
  <si>
    <t>Khai thác và chế biến mỏ đồng lộ thiên; chủ đầu tư: Công ty cổ phần khoáng sản Đông Bắc</t>
  </si>
  <si>
    <t>Xã Yên Thổ, xã Thái Sơn và  TT. Pác Miầu, huyện Bảo Lâm</t>
  </si>
  <si>
    <t>Giấy chứng nhận đầu tư số 11121000103 cấp ngày 22/6/2009</t>
  </si>
  <si>
    <t>Đất sử dụng cho hoạt động khoáng sản</t>
  </si>
  <si>
    <t>Xưởng sản xuất cấu kiện bê tông đúc sẵn và gạch lát ngoài trời; chủ đầu tư: Công ty TNHH xây dựng và sản xuất vật liệu sông Hồng</t>
  </si>
  <si>
    <t>Phường Ngọc Xuân, thành phố cao Bằng</t>
  </si>
  <si>
    <t>Giấy chứng nhận đầu tư số 11121000095 cấp ngày 15/01/2009</t>
  </si>
  <si>
    <t>Nhà máy sản xuất đá ốp lát Đông Á Cao Bằng; chủ đầu tư: Công ty cổ phần khai thác và chế biến khoáng sản Đông Á 1</t>
  </si>
  <si>
    <t>Xã Ngũ Lão, huyện Hòa An</t>
  </si>
  <si>
    <t>Giấy chứng nhận đầu tư số 11121000098 cấp ngày 30/3/09</t>
  </si>
  <si>
    <t>Xưởng lắp ráp máy điều hoà nhiệt độ và đồ điện gia dụng; chủ đầu tư: HTX cơ khí Sông Bằng</t>
  </si>
  <si>
    <t>Giấy chứng nhận đầu tư số 11121000096 cấp ngày 9/3/2009</t>
  </si>
  <si>
    <t>Đầu tư phát triển trồng rừng sản xuất HT; chủ đầu tư: Công ty TNHH Tây Giang</t>
  </si>
  <si>
    <t>Giấy chứng nhận đầu tư số 11121000104 cấp ngày 12/8/2009, ĐC 1: 15/9/2011</t>
  </si>
  <si>
    <t xml:space="preserve">Số: 2685/QĐ-UBND ngày 08/12/2011của UBND tỉnh Cao Bằng </t>
  </si>
  <si>
    <t>Đất rừng trồng sản xuất</t>
  </si>
  <si>
    <t xml:space="preserve"> Trồng và chế biến chè ôlong; chủ đầu tư: HTX nông lâm nghiệp Đồng Tâm</t>
  </si>
  <si>
    <t>Xã Bạch Đằng, huyện Hòa An</t>
  </si>
  <si>
    <t>Giấy chứng nhận đầu tư số 11121000094 cấp ngày 5/1/2009</t>
  </si>
  <si>
    <t xml:space="preserve">Số số: 556/QĐ-UBND ngày 21/12/2012 của UBND tỉnh Cao Bằng </t>
  </si>
  <si>
    <t>Đất trồng cây lâu năm</t>
  </si>
  <si>
    <t>Trung tâm thương mại-Khách sạn- Văn phòng cho thuê; chủ đầu tư: Công ty cổ phần đầu tư phát triển Hùng Vương</t>
  </si>
  <si>
    <t>Phường Đề Thám, thành phố Cao Bằng</t>
  </si>
  <si>
    <t>Giấy chứng nhận đầu tư số 11121000100 cấp ngày 19/5/2009</t>
  </si>
  <si>
    <t>Khách sạn 688-2; chủ đầu tư: Công ty TNHH một thành viên 688</t>
  </si>
  <si>
    <t xml:space="preserve"> Phường Sông Bằng, thành phố Cao Bằng</t>
  </si>
  <si>
    <t>Giấy chứng nhận đầu tư số 11121000105 cấp ngày 12/8/2009</t>
  </si>
  <si>
    <t>Nhà máy sản xuất gạch không nung công nghệ mới; chủ đầu tư: Doanh nghiệp xây dựng Cao Hùng</t>
  </si>
  <si>
    <t xml:space="preserve"> Xã Bạch Đằng, huyện Hòa An</t>
  </si>
  <si>
    <t>Giấy chứng nhận đầu tư số 11121000115 cấp ngày 30/6/2010</t>
  </si>
  <si>
    <t xml:space="preserve">Chuyển đổi công nghệ sản xuất gạch thủ công bằng công nghệ mới lò nung kiểu mới; chủ đầu tư: Công ty TNHH 1 thành viên gạch tuynel Hòa An </t>
  </si>
  <si>
    <t>Xã Đức Long, huyện Hòa An</t>
  </si>
  <si>
    <t>Giấy chứng nhận đầu tư số 11121000118 cấp ngày 3/8/2010, ĐC2: 6/11/2011</t>
  </si>
  <si>
    <t>Khai thácvà tuyển khoáng mỏ Bauxit Táp Ná, huyện Nguyên Bình; chủ đầu tư: Công ty TNHH đầu tư khoáng sản Cao Giang</t>
  </si>
  <si>
    <t xml:space="preserve">Huyện Thông Nông, huyện Nguyên Bình, Cao Bằng </t>
  </si>
  <si>
    <t>Giấy chứng nhận đầu tư số 11121000123 cấp ngày 18/02/2011;
QĐ 522/QĐ-UBND ngày 16/4/2020</t>
  </si>
  <si>
    <t>Dự án sản xuất vật liệu xây dựng không nung; chủ đầu tư: Hợp tác xã xây dựng và sản xuất vật liệu xây dựng Tam Nông</t>
  </si>
  <si>
    <t>Xã Đức Xuân, huyện Thạch An</t>
  </si>
  <si>
    <t>Giấy chứng nhận đầu tư số 11121000128 cấp ngày 12/10/2011</t>
  </si>
  <si>
    <t>Nhà máy sản xuất VLXD và trung tâm thiết bị trang trí nội thất; nhà máy sản xuất, lắp ráp các loại xe điện và các loại ắc quy xe điện; chủ đầu tư: Công ty cổ phần tập đoàn Vinh Cơ</t>
  </si>
  <si>
    <t>Khu kinh tế cửa khẩu Tà Lùng, huyện Quảng Hòa</t>
  </si>
  <si>
    <t>Giấy chứng nhận đầu tư số 11222000027 (5412423867), cấp ngày 03/8/2012
Chứng nhận thay đổi lần thứ 1 ngày 25/9/2017; đc 2 ngày 29/5/2018</t>
  </si>
  <si>
    <t>Dự án xây dựng nhà máy sản xuất gạch không nung; chủ đầu tư: Công ty TNHH xuất nhập khẩu Thiên An Cao Bằng</t>
  </si>
  <si>
    <t>Xã Lý Quốc, huyện Hạ Lang</t>
  </si>
  <si>
    <t>Giấy chứng nhận đầu tư số 11121000142 ngày 3/1/2013</t>
  </si>
  <si>
    <t xml:space="preserve"> Nhà máy gạch không nung; chủ đầu tư: Công ty TNHH Xuân Lộc</t>
  </si>
  <si>
    <t>Khu công nghiệp Đề Thám</t>
  </si>
  <si>
    <t>Giấy chứng nhận đầu tư Số 11221000037, ngày 21/3/2013</t>
  </si>
  <si>
    <t xml:space="preserve"> Dự án Xưởng sản xuất cồn - chăn nuôi lơn - khí sinh học - theo mô hình sản xuất kinh doanh tổng hợp, hiệu quả cao; chủ đầu tư: Công ty TNHH xuất nhập khẩu Thiên An Cao Bằng </t>
  </si>
  <si>
    <t>Giấy chứng nhận đầu tư Số 11121000143 ngày 31/01/13</t>
  </si>
  <si>
    <t>Trung tâm dịch vụ ô tô, thiết bị công trình; chủ đầu tư: Công ty thương mại Xuân Hoà - Cao Bằng</t>
  </si>
  <si>
    <t>Phường sông Hiến, thành phố Cao Bằng,</t>
  </si>
  <si>
    <t>Giấy chứng nhận đầu tư Số 11121000141 ngày 29/01/13 (QĐ điều chỉnh chủ trương đầu tư số 80/QĐ-UBND ngày 28/01/2016)</t>
  </si>
  <si>
    <t>Bãi tập kết xe ô tô trung chuyển hàng hoá ; chủ đầu tư: Công ty cổ phần đầu tư Sang JI</t>
  </si>
  <si>
    <t>Giấy chứng nhận đầu tư Số 11121000139 ngày 29/01/13</t>
  </si>
  <si>
    <t>Bãi đỗ xe và trung tâm trung chuyển hàng hoá Đức Long; chủ đầu tư: Công ty cổ phần tập đoàn Vinh Cơ</t>
  </si>
  <si>
    <t>Xã Đức Long, huyện Thạch An</t>
  </si>
  <si>
    <t>Giấy chứng nhận đầu tư Số 11121000153 ngày 8/10/2013; đc QĐ 1444 ngày 12/10/2018</t>
  </si>
  <si>
    <t>Khai thác sét làm VLXD thông thường mỏ sét Khuổi Xả; chủ đầu tư: Công ty cổ phần khoáng sản Minh Tâm</t>
  </si>
  <si>
    <t>Xã Quang Thành, huyện Nguyên Bình</t>
  </si>
  <si>
    <t>Giấy chứng nhận đầu tư Số 565483725 cấp ngày 13/5/14, ĐC1: 21/9/2015</t>
  </si>
  <si>
    <t xml:space="preserve">Số 910/QĐ-UBND ngày 01/7/2013 của UBND tỉnh Cao Bằng </t>
  </si>
  <si>
    <t>Đầu tư xây dựng khu nhà ở Nà Cạn; chủ đầu tư: Tổng công ty đầu tư và xuất nhập khẩu Cao Bằng - Công ty TNHH</t>
  </si>
  <si>
    <t>Phường Sông Bằng, thành phố Cao Bằng</t>
  </si>
  <si>
    <t>Giấy chứng nhận đầu tư Số 11121000167 ngày 24/6/2014</t>
  </si>
  <si>
    <t>Đất ở</t>
  </si>
  <si>
    <t>Xây dựng công trình khai thác khoáng sản cát, sỏi lòng sông Bắc Vọng làm VLXD thông thường; chủ đầu tư: Hợp tác xã Sơn Viễn</t>
  </si>
  <si>
    <t xml:space="preserve"> Xã Bế Văn Đàn, huyện Quảng Hòa</t>
  </si>
  <si>
    <t>Giấy chứng nhận đầu tư Số 11121000186 ngày 25/11/2014</t>
  </si>
  <si>
    <t>Trung tâm lưu thông hàng hóa thương mại và gia công chế biến nông, lâm, thủy hải sản xuất khẩu Sao Vàng; chủ đầu tư: Công ty CPĐT vận tải biển và thương mại Sao Vàng</t>
  </si>
  <si>
    <t>Cửa khẩu Trà Lĩnh, huyện Trùng Khánh</t>
  </si>
  <si>
    <t>Giấy chứng nhận đầu tư Số 11121000156, ngày 20/01/2014</t>
  </si>
  <si>
    <t>Dự án Cửa hàng miễn thuế; chủ đầu tư: Công ty TNHH Vịnh Cơ</t>
  </si>
  <si>
    <t>Cửa khẩu Tà Lùng, huyện Quảng Hòa</t>
  </si>
  <si>
    <t>Giấy chứng nhận đầu tư Số 11121000187, ngày 27/11/2014; đc 1 số 1445 ngày 12/10/2018</t>
  </si>
  <si>
    <t xml:space="preserve"> Đầu tư và xây dựng công trình khai thác quặng Mangan; chủ đầu tư: Công ty cổ phần Khoáng sản Tây Giang</t>
  </si>
  <si>
    <t>Xã Trung Phúc và Đoài Dương, huyện Trùng Khánh</t>
  </si>
  <si>
    <t>Giấy chứng nhận đầu tư Số 11121000200 cấp ngày 25/5/2015</t>
  </si>
  <si>
    <t>Xây dựng công trình khai thác và chế biến khoáng sản VLXD thông thường tại mỏ đá Rọong Ký; chủ đầu tư: Công ty TNHH Đầu tư và Phát triển Tài Nguyên 11</t>
  </si>
  <si>
    <t>Xã Kim Đồng, huyện Thạch An</t>
  </si>
  <si>
    <t>Giấy chứng nhận đầu tư Số 11121000196 ngày13/3/15; 5545174368 thay đổi lần 1 ngày 06/7/2017</t>
  </si>
  <si>
    <t xml:space="preserve">Kho bãi hàng hóa, địa điểm kiểm tra hàng hóa XNK tập trung, kho ngoại quan; chủ đầu tư: Công ty CP Bằng Giang Cao Bằng </t>
  </si>
  <si>
    <t>Cửa khẩu Sóc Giang, huyện Hà Quảng</t>
  </si>
  <si>
    <t>Giấy chứng nhận đầu tư Số 6443407086, cấp ngày 02/10/2015</t>
  </si>
  <si>
    <t>Xã Chu Trinh, thành phố Cao Bằng</t>
  </si>
  <si>
    <t>Giấy chứng nhận đầu tư Số 1121000203 ngày 29/6/2015</t>
  </si>
  <si>
    <t xml:space="preserve">Khai thác đất sét tại mỏ sét Mạ Xà; chủ đầu tư: Công ty CP sản xuất vật liệu xây dựng Cao Bằng </t>
  </si>
  <si>
    <t>Xã Bạch Đằng, huyện Hòa An và xã Hưng Đạo, thành phố Cao Bằng</t>
  </si>
  <si>
    <t>Quyết định số 2557/QĐ-UBND ngày 30/12/2016 của UBND tỉnh Cao Bằng</t>
  </si>
  <si>
    <t>Cơ sở gia công, chế biến sản phẩm gia súc, gia cầm xuất nhập khẩu; chủ đầu tư: Công ty TNHH Một thành viên CT</t>
  </si>
  <si>
    <t>Thị trấn Tà Lùng, huyện Quảng Hòa</t>
  </si>
  <si>
    <t>Giấy chứng nhận đầu tư Số 3037805430 ngày 16/12/2016; đc 1 ngày 14/9/2018; đc 2 ngày 03/02/2021; đc 3 ngày 24/5/2021</t>
  </si>
  <si>
    <t>Du lịch về nguồn lịch sử và sinh thái Pác Bó; chủ đầu tư: Công ty CP điện tử tin học viễn thông</t>
  </si>
  <si>
    <t>Xã Trường Hà, huyện Hà Quảng</t>
  </si>
  <si>
    <t>QĐ số 386/QĐ-UBND ngày 30/3/2016</t>
  </si>
  <si>
    <t>Dự án đầu tư  sản xuất, chế biến giống vật nuôi (lợn nái đẻ, lợn thịt), giống thủy sản (tôm – cá giống, tôm – cá thịt); chủ đầu tư: Công ty TNHH Thảo An</t>
  </si>
  <si>
    <t>Phường Duyệt Trung, thành phố Cao Bằng</t>
  </si>
  <si>
    <t>Giấy chứng nhận đầu tư Số 4288028085 ngày 23/02/2017 (QĐ số 88/QĐ-UBND ngày 24/01/2017)</t>
  </si>
  <si>
    <t>Dự án Khu sản xuất, chế biến nông sản, lâm sản tập trung Cao Bằng; chủ đầu tư: Công ty TNHH Xuất nhập khẩu và đầu tư Hòa An</t>
  </si>
  <si>
    <t>Xã Hưng Đạo, Thành phố Cao Bằng</t>
  </si>
  <si>
    <t>QĐ số 574/QĐ-UBND ngày 28/4/2017 của UBND tỉnh Cao Bằng</t>
  </si>
  <si>
    <t>Dự án đầu tư  trồng cây chè ô long chất lượng cao; chủ đầu tư: Công ty cổ phần chè ô long Thuận Phú</t>
  </si>
  <si>
    <t>Quyết định số 526/QĐ-UBND ngày 14 tháng 4 năm 2017 của UBND tỉnh Cao Bằng</t>
  </si>
  <si>
    <t xml:space="preserve">Số 588/QĐ-UBND ngày 28/4/2017 của UBND tỉnh Cao Bằng </t>
  </si>
  <si>
    <t>Dự án đầu tư xây dựng xưởng tái chế và đúc chì, nhôm thỏi; chủ đầu tư: HTX Truyền Thông</t>
  </si>
  <si>
    <t>Quyết định số 260/QĐ-UBND ngày 10/3/2017 của UBND tỉnh Cao bằng</t>
  </si>
  <si>
    <t xml:space="preserve">Khai thác và chế biến khoáng sản làm VLXD thông thường công trình mỏ đá Khau Súng, xã Quang Trung, huyện Hòa An, tỉnh Cao Bằng; chủ đầu tư: Công ty TNHH Khai thác và Chế biến khoáng sản Khuổi Hân </t>
  </si>
  <si>
    <t>Xã Quang Trung, huyện Hòa An</t>
  </si>
  <si>
    <t>Quyết định số 2569/QĐ-UBND ngày 28/12/2017</t>
  </si>
  <si>
    <t>Dự án đầu tư khai thác quặng mangan theo phương pháp khai thác lộ thiên và hầm lò tại mỏ quặng mangan Nà Num; chủ đầu tư: Doanh nghiệp thương mại Nam Mạch</t>
  </si>
  <si>
    <t>Xã Khâm Thành, huyện Trùng Khánh</t>
  </si>
  <si>
    <t>Quyết định số 2073/QĐ-UBND ngày 16/11/2017 của UBND tỉnh Cao Bằng</t>
  </si>
  <si>
    <t>Trung tâm thương mại Vinh Cơ - Tà Lùng; chủ đầu tư: Công ty cổ phần tập đoàn Vinh Cơ</t>
  </si>
  <si>
    <t>Thị trấn Tà Lùng, huyện Quảnh Hòa</t>
  </si>
  <si>
    <t>Giấy chứng nhận đầu tư số 6537128626 cấp ngày: 04/5/2017</t>
  </si>
  <si>
    <t>Khu trung chuyển hàng hóa xuất nhập khẩu tại huyện Trà Lĩnh, tỉnh Cao Bằng; chủ đầu tư: Công ty cổ phần Interserco VCI</t>
  </si>
  <si>
    <t>Thị trấn Trà Lĩnh, huyện Trùng Khánh</t>
  </si>
  <si>
    <t>Giấy chứng nhận đầu tư ssố 6761254624 cấp ngày: 12/5/2017</t>
  </si>
  <si>
    <t>Trung tâm dịch vụ tổng hợp Đại Phát; chủ đầu tư: Doanh nghiệp tư nhân Đại Phat 88</t>
  </si>
  <si>
    <t>Xã Nguyễn Huệ, huyện Hòa An</t>
  </si>
  <si>
    <t>Quyết định số 1193/QĐ-UBND ngày 03/8/2017 của UBND tỉnh Cao Bằng</t>
  </si>
  <si>
    <t>Dự án đầu tư xây dựng trung tâm Logistics; chủ đầu tư: Công ty cổ phần đầu tư thương mại và dịch vụ quốc tế (INTERSERCO)</t>
  </si>
  <si>
    <t xml:space="preserve"> thị trấn Trà Lĩnh, huyện Trùng Khánh </t>
  </si>
  <si>
    <t>Quyết định số 1326/QĐ-UBND ngày 23/8/2017 của UBND tỉnh Cao Bằng</t>
  </si>
  <si>
    <t xml:space="preserve">Dự án đầu tư Showroom xe ô tô thương mại và du lịch Cao Bằng; chủ đầu tư: Công ty TNHH Thương mại Vina Hòa Bình </t>
  </si>
  <si>
    <t>Quyết định số 704/QĐ-UBND ngày 23/5/2017 của UBND tỉnh Cao Bằng</t>
  </si>
  <si>
    <t>Dự án Thủy điện Pác Khuổi; chủ đầu tư: Công ty cổ phần thủy điện Sử Pán 1</t>
  </si>
  <si>
    <t>Xã Lê Chung, huyện Hòa An</t>
  </si>
  <si>
    <t>Quyết định số 1688/QĐ-UBND ngày 09/10/2017 của UBND tỉnh Cao Bằng
QĐ 1988 ngày 05/12/2018</t>
  </si>
  <si>
    <t>Đất công trình năng lượng</t>
  </si>
  <si>
    <t>Thủy điện Bảo Lạc A; chủ đầu tư: Công ty cổ phần Thủy điện Sông Gâm</t>
  </si>
  <si>
    <t>Xã Cô Ba, huyện Bảo Lạc</t>
  </si>
  <si>
    <t>Quyết định số 99/QĐ-UBND ngày 01/2/2018 của UBND tỉnh Cao Bằng; ĐC tại QĐ 2525 ngày 14/12/2020</t>
  </si>
  <si>
    <t>Khu trung tâm du lịch thác Bản Giốc; chủ đầu tư: Công ty cổ phần đầu tư Bản Giốc</t>
  </si>
  <si>
    <t>Xã Đàm Thủy, huyện Trùng Khánh</t>
  </si>
  <si>
    <t>Quyết định số 01/QĐ-UBND ngày 02/01/2018  của UBND tỉnh Cao Bằng</t>
  </si>
  <si>
    <t>Trung tâm kinh doanh dịch vụ thương mại tổng hợp; chủ đầu tư: Công ty TNHH Đầu tư Cao Bằng</t>
  </si>
  <si>
    <t>GCNĐKĐT số 4151345584 ngày 29/5/2018 do BQL KKT cấp</t>
  </si>
  <si>
    <t>Kinh doanh dịch vụ thương mại tổng hợp và văn phòng cho thuê; chủ đầu tư: Công ty TNHH Hương Giang Cao Bằng</t>
  </si>
  <si>
    <t>GCNĐKĐTSố 6070516780, ngày 09/4/2018 do BQL KKT cấp</t>
  </si>
  <si>
    <t>Dự án Kho bãi tập kết và trung chuyển hàng hóa xuất nhập khẩu; chủ đầu tư: ông ty cổ phần Đầu tư thương mại và phát triển Việt Trung</t>
  </si>
  <si>
    <t>Xã Kéo Yên, huyện Hà Quảng</t>
  </si>
  <si>
    <t>Quyết định số 1375/QĐ-UBND ngày 08/10/2018</t>
  </si>
  <si>
    <t>Trung tâm thương mại và dịch vụ tổng hợp Tà Lùng II; chủ đầu tư: Công ty TNHH Xây dựng Hòa Phát</t>
  </si>
  <si>
    <t>GCNĐKĐT số 3823052221 ngày 18/10/2018 do BQL KKT cấp</t>
  </si>
  <si>
    <t>Địa điểm tập kết, kiểm tra, giám sát hàng hóa xuất khẩu, nhập khẩu ở khu vực biên giới; chủ đầu tư: HTX Hải Đăng</t>
  </si>
  <si>
    <t xml:space="preserve"> Xã Đình Phong, huyện Trùng Khánh</t>
  </si>
  <si>
    <t>Quyết định số 1326/QĐ-UBND ngày 28 tháng 9 năm 2018 của UBND tỉnh Cao Bằng</t>
  </si>
  <si>
    <t>Trung tâm kinh doanh dịch vụ thương mại tổng hợp; chủ đầu tư: Công ty TNHH Xuất nhập khẩu Ngọc Long</t>
  </si>
  <si>
    <t>GCNĐKĐT số 6871712570 ngày 23/10/2018 do BQL KKT cấp</t>
  </si>
  <si>
    <t>Địa điểm kiểm tra, tập kết, kiểm tra, giám sát hàng hóa xuất nhập khẩu; chủ đầu tư: Công ty TNHH MTV CT</t>
  </si>
  <si>
    <t>GCNĐKĐT số 6615278532 ngày 09/11/2018 do BQL KKT cấp</t>
  </si>
  <si>
    <t>Địa điểm tập kết, kiểm tra hàng hóa xuất khẩu, nhập khẩu ở  biên giới; chủ đầu tư: Công ty TNHH Thương mại Vũ Thành</t>
  </si>
  <si>
    <t xml:space="preserve"> Xã Thụy Hoa, huyện Hạ Lang</t>
  </si>
  <si>
    <t>GCNĐKĐT số 5544644576 ngày 23/11/2018 do BQL KKT cấp</t>
  </si>
  <si>
    <t>Cửa hàng bán lẻ xăng dầu, khí dầu mỏ hóa lỏng; chủ đầu tư: Doanh nghiệp tư nhân Mạnh Tiến</t>
  </si>
  <si>
    <t>Quyết định số 958/QĐ-UBND ngày 16/7/2018</t>
  </si>
  <si>
    <t xml:space="preserve">Dự án trang trại chăn nuôi Thông Huề 2; chủ đầu tư: Công ty cổ phần Xuất nhập khẩu Cao Bằng </t>
  </si>
  <si>
    <t xml:space="preserve">Xã Ngọc Khê, huyện Trùng </t>
  </si>
  <si>
    <t xml:space="preserve">Quyết định số 480/QĐ-UBND ngày  27/4/2018 </t>
  </si>
  <si>
    <t>Dự án Xây dựng xưởng sản xuất miến dong Thạch Bình; chủ đầu tư:  Hợp tác xã Thạch Bình</t>
  </si>
  <si>
    <t>Xã Phi Hải, huyện Quảng Hòa</t>
  </si>
  <si>
    <t>Quyết định số 492/QĐ-UBND ngày 02/5/2018</t>
  </si>
  <si>
    <t>Thu mua và tiêu thụ hoa hồi; chủ đàu tư: Doanh nghiệp tư nhân Thanh Cao Hưng Yên</t>
  </si>
  <si>
    <t>xã Quang Trọng, Thị Ngân, Trọng Con, Đức Long, Đức Thông, Minh Khai, Thụy Hùng và Vân Trình thuộc huyện Thạch An</t>
  </si>
  <si>
    <t>CNĐKĐT số 6871042438 ngày 10/10/2018</t>
  </si>
  <si>
    <t>Đất cơ thương mại, dịch vụ</t>
  </si>
  <si>
    <t>Dự án Thủy điện Bản Riển; chủ đầu tư: Công ty cổ phần Thủy điện Bản Ngà</t>
  </si>
  <si>
    <t xml:space="preserve"> Xã Kim Cúc, Hồng Trị, Hưng Thịnh và Hưng Đạo, huyện Bảo Lạc</t>
  </si>
  <si>
    <t xml:space="preserve">Quyết định số 1932/QĐ-UBND ngày 31/10/2019 </t>
  </si>
  <si>
    <t>Đất công trình nămg lượng</t>
  </si>
  <si>
    <t>Dự án Thủy điện Bản Ngà; chủ đầu tư: Công ty cổ phần Thủy điện Bản Ngà</t>
  </si>
  <si>
    <t>Xã Đình Phùng, Huy Giáp và Hưng Đạo, huyện Bảo Lạc</t>
  </si>
  <si>
    <t xml:space="preserve">Quyết định số 1931/QĐ-UBND ngày 31/10/2019 </t>
  </si>
  <si>
    <t xml:space="preserve">Bảo vệ rừng phòng hộ và phát triển cây dược liệu dưới tán rừng; chủ đầu tư: Công ty cổ phần dược liệu Cao Bằng </t>
  </si>
  <si>
    <t>Xã Quang Trọng, huyện Thạch An</t>
  </si>
  <si>
    <t>GCNĐKĐT số 3646064543 cấp ngày 05/4/2019</t>
  </si>
  <si>
    <t>Khu thương mại đầu mối quốc tế Tà Lùng; chủ đầu tư: Công ty TNHH Xây dựng Hòa Phát</t>
  </si>
  <si>
    <t>GCNĐKĐT số 2237772271 cấp ngày 23/01/2019 do BQL KKT cấp</t>
  </si>
  <si>
    <t>Dự án địa điểm tập kết, kiểm tra hàng hóa xuất, nhập khẩu và kho ngoại quan; chủ đầu tư: Công ty cổ phần Đầu tư và Xuất nhập khẩu Vạn Lý</t>
  </si>
  <si>
    <t>GCNĐKĐT số 0178365037 cấp ngày 10/6/2019 do BQL KKT cấp</t>
  </si>
  <si>
    <t>Dự án địa điểm tập kết, kiểm tra hàng hóa xuất, nhập khẩu; chủ đầu tư: Công ty TNHH Thương mại và dịch vụ Việt Thành</t>
  </si>
  <si>
    <t>GCNĐKĐT số 0178365037 cấp ngày 10/6/2019</t>
  </si>
  <si>
    <t>Dự án địa điểm tập kết, kiểm tra giám sát  hàng hóa xuất khẩu, nhập khẩu; chủ đầu tư: Doanh nghiệp xây dựng Thành Đạt</t>
  </si>
  <si>
    <t>GCNĐKĐT số 3055623307 cấp ngày 10/6/2019 do BQL KKT cấp</t>
  </si>
  <si>
    <t>Cửa hàng bán lẻ xăng dầu, khí dầu mỏ hóa lỏng LPG  và một số hạng mục phục trợ khác; chủ đầu tư: Công ty TNHH Thang Veo Group</t>
  </si>
  <si>
    <t xml:space="preserve"> Xã Hồng Việt, huyện Hòa An</t>
  </si>
  <si>
    <t>Quyết định số 1254/QĐ-UBND ngày 14/8/2019</t>
  </si>
  <si>
    <t>Địa điểm tập kết hàng hóa xuất nhập khẩu, kinh doanh dịch vụ thương mại tổng hợp tại cửa khẩu trà lĩnh; chủ đầu tư: Công ty TNHH Việt Hoàng Cao Bằng</t>
  </si>
  <si>
    <t>Thụ trấn Trà Lĩnh, huyện Trùng Khánh</t>
  </si>
  <si>
    <t>GCNĐKĐTSố: 2372664645, ngày 06/9/2019 do BQL KKT cấp</t>
  </si>
  <si>
    <t>GCNĐKĐTSố: 6324242524 ,  ngày 01/11/2019</t>
  </si>
  <si>
    <t xml:space="preserve">Xây dựng trụ sở làm việc Công ty TNHH Tuần Thái Lai; chủ đầu tư: Công ty TNHH Tuần Thái Lai </t>
  </si>
  <si>
    <t>Quyết định số 2278/QĐ-UBND ngày 13/12/2019</t>
  </si>
  <si>
    <t>Cửa hàng xăng dầu Hoàng Dương - Các hạng mục phụ trợ; chủ đầu tư: Công ty TNHH vận tải và XNK Hoàng Dương</t>
  </si>
  <si>
    <t>GCNĐKĐT số 9326202768 ngày 17/12/2019 do BQL KKT cấp</t>
  </si>
  <si>
    <t>Xây dựng mô hình ứng dụng và phát triển công nghệ sản xuất gạch không nung xi măng cốt liệu từ nguyên liệu sẵn có tại tỉnh Cao Bằng; chủ đầu tư: Công ty TNHH Thương mại và xây dựng Ngọc Trường</t>
  </si>
  <si>
    <t>GCNĐKĐT số 3504173705 cấp ngày 28/02/2019 do BQL KKT cấp</t>
  </si>
  <si>
    <t>Lạng Sơn</t>
  </si>
  <si>
    <t>Dự án trồng rừng sản xuất Công ty cổ phần Phát triển tài nguyên thiên nhiên Đại Dương</t>
  </si>
  <si>
    <t xml:space="preserve">Xã Lợi Bác và xã Nam Quan, huyện Lộc Bình </t>
  </si>
  <si>
    <t xml:space="preserve">Quyết định số 1618/QĐ-UBND ngày 16/8/2021 của UBND tỉnh Lạng Sơn Về việc thu hồi đất do chấm dứt hoạt động dự án đầu tư </t>
  </si>
  <si>
    <t xml:space="preserve">Dự án trồng rừng sản xuất </t>
  </si>
  <si>
    <t xml:space="preserve">Giao đất cho UBND xã Nam Quan, UBND xã Lợi Bác, huyện Lộc Bình quản lý theo 
quy định của pháp luật về đất đai
</t>
  </si>
  <si>
    <t>Dự án Khách sạn BMW ba sao Chi Ma</t>
  </si>
  <si>
    <t>Khu cửa khẩu Chi Ma, thôn Chi Ma, xã Yên Khoái, huyện Lộc Bình</t>
  </si>
  <si>
    <t>Quyết định số 101/QĐ-BQLKKTCK ngày 09/8/2013 của BQL khu KTCK Đồng Đăng- Lạng Sơn</t>
  </si>
  <si>
    <t>Đầu tư xây dựng khách sạn BMW ba sao Chi Ma</t>
  </si>
  <si>
    <t>Tại hiện trường dự án là bãi đất trống với cỏ và cây bụi, công ty chưa đầu tư xây dựng công trình trên đất.</t>
  </si>
  <si>
    <t>Dự án trồng tre lấy măng chế biến xuất khẩu của Công ty Chi Lăng Đài Loan</t>
  </si>
  <si>
    <t>Thị trấn Chi Lăng, huyện Chi Lăng</t>
  </si>
  <si>
    <t>Giấy phép số 03/GP-LS ngày 29/11/2000 do UBND tỉnh Lạng Sơn cho phép thành lập, doanh nghiệp 100% vốn nước ngoài theo Luật Đầu tư nước ngoài tại Việt Nam, doanh nghiệp có tư cách pháp nhân, có con dấu riêng, có tài khoản mở tại Việt Nam</t>
  </si>
  <si>
    <t>Quyết định số 53 QĐ/UB-KT ngày 11/01/2001 của UBND tỉnh Lạng Sơn về việc thu hồi và giao đất cho Công ty Chi Lăng "Đài Loan" để thực hiện dự án trồng tre lấy mang chế biến xuất khẩu tại thị trấn Chi Lăng (Đợt I)</t>
  </si>
  <si>
    <t>Đất nông nghiệp khác (trồng tre lấy măng)</t>
  </si>
  <si>
    <t>Hiện trạng khu đất đang sử dụng vào mục đích nông nghiệp, Hiện nay UBND huyện đã đưa một phần diện tích khu đất vào Quy hoạch sử dụng đất đến năm, sử dụng vào mục đích đất nông nghiệp khác để thực hiện phát triển trang trại trong giai đoạn 2022-2025; một phần diện tích quy hoạch vào mục đích đất ở tại đô thị, UBND huyện đã thực hiện giao đất có thu tiền sử dụng đất cho 01 hộ gia đình xin tái định cư do ảnh hưởng dự án Đường Cao tốc Bắc Giang- Lạng Sơn phải di chuyển nhà ở.</t>
  </si>
  <si>
    <t>Công ty Cổ phần Thịnh Lộc Shinec</t>
  </si>
  <si>
    <t>Xã Đồng Thắng, xã Thái Bình, huyện Đình Lập</t>
  </si>
  <si>
    <t>Quyết định số 328/QĐ-UBND ngày 26/02/2009 của UBND tỉnh cho thuê đất 
Quyết định số 1706/QĐ-UBND ngày 18/9/2015 về việc sửa đổi Quyết định số 328/QĐ-UBND ngày 26/02/2009 của UBND tỉnh</t>
  </si>
  <si>
    <t xml:space="preserve"> Trồng rừng nguyên liệu. </t>
  </si>
  <si>
    <t>Kế hoạch số 63/KH-STNMT ngày 12/9/2017 của Sở Tài nguyên và Môi trường về kiểm tra, rà soát đất lâm nghiệp Công ty Cổ phần Thịnh Lộc Shinec quản lý, sử dụng tại xã Thái Bình, huyện Đình Lập</t>
  </si>
  <si>
    <t>Đang thực hiện giao đất, cấp giấy chứng nhận quyền sử dụng đất cho các hộ gia đình, cá nhân theo quy định (thực hiện trích đo theo nhu cầu của hộ gia đình, cá nhân)</t>
  </si>
  <si>
    <t>Công ty TNHH Huy Hoàng</t>
  </si>
  <si>
    <t>Xã Đình Lập, huyện Đình Lập</t>
  </si>
  <si>
    <t>Quyết định số 2061/QĐ-UBND ngày 19/10/2018 thu hồi đất, giao cho Trung tâm Phát triển quỹ đất huyện Đình Lập quản lý, sử dụng theo quy định của pháp luật</t>
  </si>
  <si>
    <t>Bãi xử lý rác thải</t>
  </si>
  <si>
    <t>Giao cho Trung tâm phát triển quỹ đất huyện Quản lý; hiện đã có nhà đầu tư đề xuất khu đất để thực hiện dự án.</t>
  </si>
  <si>
    <t>Bắc Giang</t>
  </si>
  <si>
    <t>Công ty cổ phần đầu tư, xây dựng và thương mại Bảo Ngọc</t>
  </si>
  <si>
    <t>Xã Yên Mỹ, huyện Lạng Giang</t>
  </si>
  <si>
    <t>2662737111 ngày 11/11/2008</t>
  </si>
  <si>
    <t>303/QĐ-UBND ngày 19/8/2011</t>
  </si>
  <si>
    <t>Xí nghiệp may mặc xuất khẩu, xưởng sửa chữa ô tô và các loại máy công trình, kho bãi trung chuyển hàng hóa</t>
  </si>
  <si>
    <t>Chậm quá 24 tháng</t>
  </si>
  <si>
    <t>Đang triển khai</t>
  </si>
  <si>
    <t>Công ty CP Xây dựng và thương mại Duy Anh</t>
  </si>
  <si>
    <t>TT Đồi Ngô, huyện Lục Nam</t>
  </si>
  <si>
    <t xml:space="preserve">6535212522 ngày 18/4/2019 </t>
  </si>
  <si>
    <t>508/QĐ-UBND ngày 25/7/2019</t>
  </si>
  <si>
    <t>TMDV, vui chơi, giải trí</t>
  </si>
  <si>
    <t xml:space="preserve">Kiểm tra 77/TNMT-QLĐĐ ngày 07/4/2021 </t>
  </si>
  <si>
    <t>Công ty TNHH Gạch Tuynel Tiên Hưng</t>
  </si>
  <si>
    <t>Tiên Hưng, huyện Lục Nam</t>
  </si>
  <si>
    <t>226/QĐ-UBND ngày 15/4/2017</t>
  </si>
  <si>
    <t>Nhà máy sản xuât Gạch Tuynel</t>
  </si>
  <si>
    <t>Công ty TNHH sản xuất và thương mại Bình Minh</t>
  </si>
  <si>
    <t>Xã Phượng Sơn, huyện Lục Ngạn</t>
  </si>
  <si>
    <t>20121000355 ngày 08/4/2011</t>
  </si>
  <si>
    <t>553QĐ-UBND ngày 12/9/2016</t>
  </si>
  <si>
    <t>XD nhà máy gạch Tuynel</t>
  </si>
  <si>
    <t>Kiểm tra 252/TNMT-QLĐĐ ngày 12/8/2019</t>
  </si>
  <si>
    <t>Công ty cổ phần Thiên Lâm Đạt</t>
  </si>
  <si>
    <t>Xã Mỹ An, huyện Lục Ngạn</t>
  </si>
  <si>
    <t>441/QĐ-UBND ngày 25/9/2015</t>
  </si>
  <si>
    <t>645/QĐ-UBND ngày 13/11/2015</t>
  </si>
  <si>
    <t>XD Cụm cảng hàng hóa tổng hợp, chế biến than, khu liên hợp chế tạo cơ khí, sản xuất gỗ MDF</t>
  </si>
  <si>
    <t>Công ty TNHH Anh Minh Bắc Giang</t>
  </si>
  <si>
    <t>TT Nhã Nam, huyện Tân yên</t>
  </si>
  <si>
    <t>411/QĐ-UBND ngày 19/7/2016</t>
  </si>
  <si>
    <t>582/QĐ-UBND ngày 04/10/2016</t>
  </si>
  <si>
    <t>Xây dựng cửa hàng thương mại hỗn hợp</t>
  </si>
  <si>
    <t>Công ty cổ phần Đầu tư xây dựng LiLaMa</t>
  </si>
  <si>
    <t>Lô C01-KDC số 2, Xương Giang, TP Bắc Giang</t>
  </si>
  <si>
    <t>Đấu giá</t>
  </si>
  <si>
    <t xml:space="preserve">566/QĐ-UBND ngày 12/02/2018 </t>
  </si>
  <si>
    <t>XD Nhà chung cư</t>
  </si>
  <si>
    <t>69/TB-TNMT ngày 23/6/2020</t>
  </si>
  <si>
    <t>Không đưa đất vào sử dụng 12 tháng liên tục</t>
  </si>
  <si>
    <t xml:space="preserve">Công ty cổ phần Đầu tư Châu Á - Thái Bình Dương </t>
  </si>
  <si>
    <t>Lô OCT5, đường Nguyễn Văn Cừ, P Trần PhúTP Bắc Giang</t>
  </si>
  <si>
    <t xml:space="preserve">565/QĐ-UBND ngày 12/02/2018 </t>
  </si>
  <si>
    <t>68/TB-TNMT ngày 23/6/2020</t>
  </si>
  <si>
    <t>Công ty TNHH Đại Hoàng Dương</t>
  </si>
  <si>
    <t>Nghĩa Trung, huyện Việt Yên</t>
  </si>
  <si>
    <t>20121000190 chứng nhận lần đầu ngày 17/8/2009</t>
  </si>
  <si>
    <t>947/QĐ-UBND ngày 23/6/2010</t>
  </si>
  <si>
    <t>Nhà máy gạch Tuynel</t>
  </si>
  <si>
    <t>Công ty TNHH sản xuất và thương mại Vinh Phát</t>
  </si>
  <si>
    <t>TT Bích Động, huyện Việt Yên</t>
  </si>
  <si>
    <t>789/QĐ-UBND ngày 30/12/2015</t>
  </si>
  <si>
    <t>Khu dịch vụ thương mại Vinh Phát</t>
  </si>
  <si>
    <t>1818/KL-TNMT ngày 10/7/2019</t>
  </si>
  <si>
    <t>Công ty TNHH Thái Sơn Blu</t>
  </si>
  <si>
    <t>Tiền Phong, huyện Yên Dũng</t>
  </si>
  <si>
    <t>8557303854 ngày 07/12/2007</t>
  </si>
  <si>
    <t>764/QĐ-UBND ngày 10/5/2010</t>
  </si>
  <si>
    <t>Trung tâm vui chơi và dịch vụ du lịch</t>
  </si>
  <si>
    <t>Công ty cổ phần y tế Tâm Phúc</t>
  </si>
  <si>
    <t>Thị trấn Bố Hạ, huyện Yên Thế</t>
  </si>
  <si>
    <t>20121000419 ngày 18/02/2013</t>
  </si>
  <si>
    <t>741/QĐ-UBND ngày 06/11/2014</t>
  </si>
  <si>
    <t>Bệnh viên đa khoa Bố Hạ</t>
  </si>
  <si>
    <t>Công ty TNHH Công nghiệp Việt Nhật</t>
  </si>
  <si>
    <t>Tam Tiến, huyện Yên Thế</t>
  </si>
  <si>
    <t>675/QD-UBND ngày 10/5/2010</t>
  </si>
  <si>
    <t>Nhà máy sản xuất ván sợi MDF</t>
  </si>
  <si>
    <t>Công ty cổ phần Khoáng sản Bắc Giang</t>
  </si>
  <si>
    <t>Xuân Lương, huyện Yên Thế</t>
  </si>
  <si>
    <t>2154/QD-UBND ngày 30/11/2009</t>
  </si>
  <si>
    <t>Khai thác, chế biến quặng sắt</t>
  </si>
  <si>
    <t>1814/KL-TNMT ngày 10/7/2019</t>
  </si>
  <si>
    <t>Công ty cổ phần xi măng lâm nghiệp Yên Thế</t>
  </si>
  <si>
    <t>xã Bố Hạ (nay là TT Bố Hạ), huyện Yên Thế</t>
  </si>
  <si>
    <t>Cổ phần hóa</t>
  </si>
  <si>
    <t>524/QD-UBND ngày 20/4/2004</t>
  </si>
  <si>
    <t>Xây dựng xí nghiệp Xi măng, Khu nhà ở công nhân và phục vụ sản xuất vật liệu tại chỗ</t>
  </si>
  <si>
    <t>2130/KL-TNMT ngày 01/8/2019</t>
  </si>
  <si>
    <t>Công ty cổ phần thuốc lá thực phẩm Bắc Giang</t>
  </si>
  <si>
    <t>TT Bố Hạ, huyện Yên Thế</t>
  </si>
  <si>
    <t>228QD-UBND ngày 12/02/2007</t>
  </si>
  <si>
    <t>Sản xuất, kinh doanh dịch vụ thương mại</t>
  </si>
  <si>
    <t>1972KL-TNMT ngày 09/7/2020</t>
  </si>
  <si>
    <t xml:space="preserve">Thái Nguyên </t>
  </si>
  <si>
    <t>xây dựng khu thể thao phía bắc thành phố Thái Nguyên</t>
  </si>
  <si>
    <t>phường Quan Triều - TP Thái Nguyên</t>
  </si>
  <si>
    <t>số 568/QD-UBND ngày 20/3/2008</t>
  </si>
  <si>
    <t>xây dựng khu thể thao</t>
  </si>
  <si>
    <t>đã xây dựng</t>
  </si>
  <si>
    <t>dựng nhà văn phòng, nhà ở công nhân, nhà kho vật tư</t>
  </si>
  <si>
    <t>xây dựng tổng Kho xử lý chế biến, bảo quản hạt giống cây trồng</t>
  </si>
  <si>
    <t>số 2300/QĐ-UBND ngày 13/9/2011</t>
  </si>
  <si>
    <t>số 18/KL-STNMT ngày 11/4/2016 của Sở TNMT tỉnh</t>
  </si>
  <si>
    <t>Chưa đầu tư xây dựng</t>
  </si>
  <si>
    <t>XD trụ sở làm việc, cửa hàng kinh doanh</t>
  </si>
  <si>
    <t>phường Trưng Vương - TP Thái Nguyên</t>
  </si>
  <si>
    <t>số 1436/QĐ-UBND ngày 20/7/2007</t>
  </si>
  <si>
    <t>đã xây dựng cửa hàng, đang cho thuê kinh doanh</t>
  </si>
  <si>
    <t>Trụ sở, nhà bán hàng và kho Hiệu thuốc thành phố.</t>
  </si>
  <si>
    <t>phường Thịnh Đán, TP Thái Nguyên.</t>
  </si>
  <si>
    <t>số 536/QĐ-UBND ngày 03/03/2011</t>
  </si>
  <si>
    <t>Trụ sở, nhà bán hàng và kho Hiệu thuốc</t>
  </si>
  <si>
    <t>số 2609/KL-UBND ngày 04/7/2019 của UBND tỉnh</t>
  </si>
  <si>
    <t>chưa triển khai đầu tư xây dựng</t>
  </si>
  <si>
    <t>Đầu tư xây dựng cửa hàng thương mại và dịch vụ, kết hợp trụ sở văn phòng làm việc.</t>
  </si>
  <si>
    <t>phường Tích Lương, TP Thái Nguyên</t>
  </si>
  <si>
    <t>số 2840/QĐ-UBND ngày 23/11/2010</t>
  </si>
  <si>
    <t>xây dựng Trung tâm thương mại và dịch vụ chất lượng cao</t>
  </si>
  <si>
    <t>số 2613/KL-UBND ngày 04/7/2019 của UBND tỉnh</t>
  </si>
  <si>
    <t>Đã xây dựng 01 dãy nhà 02 tầng làm ki ốt để kinh doanh và cho thuê; 01 nhà hàng ăn uống 02 tầng</t>
  </si>
  <si>
    <t>Dự án đầu tư xây dựng Đài Bắc Hotel tại phường Phan Đình Phùng, TP Thái Nguyên</t>
  </si>
  <si>
    <t>phường Phan Đình Phùng, TP Thái Nguyên</t>
  </si>
  <si>
    <t>số: 2636/QĐ-UBND ngày 09/11/2012</t>
  </si>
  <si>
    <t>xây dựng khách sạn</t>
  </si>
  <si>
    <t>của 4228/KL-UBND ngày 25/9/2017 của UBND tỉnh</t>
  </si>
  <si>
    <t>Chưa triển khai dự án</t>
  </si>
  <si>
    <t>Dự án trường trung cấp nghề Việt Mỹ</t>
  </si>
  <si>
    <t>phường Thịnh Đán, TP Thái Nguyên</t>
  </si>
  <si>
    <t>số: 2070/QĐ-UBND ngày 18/8/2015</t>
  </si>
  <si>
    <t>xây dựng trường trung cấp nghề</t>
  </si>
  <si>
    <t>số 4158/KL-UBND ngày 25/9/2017 của UBND tỉnh</t>
  </si>
  <si>
    <t>đang triển khai</t>
  </si>
  <si>
    <t>Dự án Tổ hợp thương mại dịch văn phòng cho thuê, khách sạn cao cấp</t>
  </si>
  <si>
    <t>phường Gia Sàng, TP Thái Nguyên</t>
  </si>
  <si>
    <t>số: 2671/QĐ-UBND ngày 04/11/2010
 số: 2158/QĐ-UBND ngày 23/8/2016
 số: 02/QĐ-UBND ngày 02/01/2018
 số: 88/QĐ-UBND ngày 15/01/2018</t>
  </si>
  <si>
    <t>xây dựng tổ hợp thương mại, nhà ở</t>
  </si>
  <si>
    <t>số 4075/KL-UBND ngày 20/9/2017 của UBND tỉnh</t>
  </si>
  <si>
    <t>xây dựng tổ hợp xử lý chất thải công nghiệp</t>
  </si>
  <si>
    <t>phường Quang Vinh, TP Thái Nguyên</t>
  </si>
  <si>
    <t>số 2112/QĐ-UBND ngày 14/10/2013 và Quyết định số 2156/QĐ-UBND ngày 18/10/2013</t>
  </si>
  <si>
    <t>Chưa triển khai thực hiện, đất trống</t>
  </si>
  <si>
    <t>Bệnh viện chuyên khoa tư nhân điều dưỡng và phục hồi chức năng Phúc Thắng thuộc phường Tân Long, TP Thái Nguyên</t>
  </si>
  <si>
    <t>Tổ 16, phường Tân Long, thành phố Thái Nguyên</t>
  </si>
  <si>
    <t>số 1242/QĐ-UBND ngày 28/5/2015</t>
  </si>
  <si>
    <t>Bệnh viện chuyên khoa tư nhân điều dưỡng và phục hồi chức năng</t>
  </si>
  <si>
    <t>Đang hoàn thiện hồ sơ thu hồi đất</t>
  </si>
  <si>
    <t>Nhà tập thể của Công ty CP Xuất nhập khẩu Thái Nguyên</t>
  </si>
  <si>
    <t>phường Hoàng Văn Thụ, TP Thái Nguyên</t>
  </si>
  <si>
    <t>Đã có QĐ cho thuê đất</t>
  </si>
  <si>
    <t>Xây dựng nhà tập thể</t>
  </si>
  <si>
    <t>CV số 101/KTNN-TH ngày 23/4/2019 của Kiểm toán nhà nước</t>
  </si>
  <si>
    <t>Xây dựng nhà trưng bày sản phẩm nội thất tại tổ 4, phường Hương Sơn, thành phố Thái Nguyên</t>
  </si>
  <si>
    <t>Phường Hương Sơn, thành phố Thái Nguyên</t>
  </si>
  <si>
    <t>số 306/QĐ-UBND ngày 09/2/2010</t>
  </si>
  <si>
    <t>Xây dựng nhà trưng bày sản phẩm nội thất</t>
  </si>
  <si>
    <t>đã xây dựng 01 nhà tạm khoảng 50 m2 và 01 xưởng xẻ gỗ</t>
  </si>
  <si>
    <t>Bến xe khách Quang Sơn</t>
  </si>
  <si>
    <t>Xã Quang Sơn, huyện Đồng Hỷ</t>
  </si>
  <si>
    <t>Quyết định số 262/QĐ-UBND ngày 02/02/2010</t>
  </si>
  <si>
    <t>XD Bến xe khách</t>
  </si>
  <si>
    <t>Nhà máy giấy, gỗ Delta Định Hóa</t>
  </si>
  <si>
    <t>xã Bảo Cường, huyện Định Hóa</t>
  </si>
  <si>
    <t>QĐ số 1084/QĐ-UBND ngày 12/5/2010</t>
  </si>
  <si>
    <t>Đất sản xuất, kinh doanh</t>
  </si>
  <si>
    <t>75/KL-STNMT - 26/12/2016</t>
  </si>
  <si>
    <t>Nhà đầu tư gặp khó khăn về tài chính, không có nhu cầu triển khai thực hiện dự án</t>
  </si>
  <si>
    <t>Dự án đầu tư xây dựng nhà máy Gạch Tuynel Phấn Mễ, tại xã Phấn Mễ, huyện Phú Lương</t>
  </si>
  <si>
    <t>xã Phấn Mễ, huyện Phú Lương</t>
  </si>
  <si>
    <t>Giấy chứng nhận đầu tư số 17 121000101 chứng nhận lần đầu ngày 20/10/2012</t>
  </si>
  <si>
    <t>1734/QĐ-UBND - 8/8/2012</t>
  </si>
  <si>
    <t>4210/KL-UBND ngày 25/9/2017</t>
  </si>
  <si>
    <t>Dự án chậm tiến độ, chưa hoàn thành và đi vào sản xuất trên 4 năm so với Giấy chứng nhận đầu tư</t>
  </si>
  <si>
    <t>Nhà đầu tư gặp khó khăn về tài chính</t>
  </si>
  <si>
    <t>Đầu tư khai thác mỏ than Bá Sơn</t>
  </si>
  <si>
    <t>Xã Sơn Cẩm và Xã Cổ Lũng, huyện Phú Lương</t>
  </si>
  <si>
    <t>Giấy chứng nhận đầu tư số 17121000003 chứng nhận lần đầu ngày 16/1/2015</t>
  </si>
  <si>
    <t>Quyết định số 247b/QĐ.UB ngày 03/10/1983</t>
  </si>
  <si>
    <t>Đất khoáng sản</t>
  </si>
  <si>
    <t>4084/KL-UBND ngày 29/12/2017</t>
  </si>
  <si>
    <t>Diện tích đã ký hợp đồng thuê đất: 17.133,8 m2. Diện tích còn lại chưa ký hợp đồng thuê đất. Chưa thực hiện xong công tác GPMB.</t>
  </si>
  <si>
    <t>Chủ đầu tư chưa tích cực trong việc hoàn thiện các thủ tục thuê đất</t>
  </si>
  <si>
    <t>Dự án đầu tư xây dựng Nhà máy sản xuất Rutile nhân tạo và bột ô xít sắt đỏ</t>
  </si>
  <si>
    <t>Xã Phủ Lý, H Phú Lương</t>
  </si>
  <si>
    <t>Giấy chứng nhận đầu tư số 17121000094 chứng nhận lần đầu ngày 9/5/2014</t>
  </si>
  <si>
    <t>Quyết định số 2477/QĐ-UBND ngày 01/10/2009</t>
  </si>
  <si>
    <t>4163/KL-UBND ngày 25/9/2017</t>
  </si>
  <si>
    <t>Dự án chậm tiến độ gần 1 năm; chưa hoàn thiện thủ tục chuyển tên trong GCN quyền sử dụng đất; Việc chậm GPMB là do Chủ đầu tư không tiếp thực hiện</t>
  </si>
  <si>
    <t>Chưa GPMB xong, chưa đi vào sản xuất theo dự án đã được phê duyệt.</t>
  </si>
  <si>
    <t>Trường trung cấp nghề CIENCO 8</t>
  </si>
  <si>
    <t>xã Hồng Tiến</t>
  </si>
  <si>
    <t>GCN đầu tư số 17 121 000 027 ngày 22/6/2009</t>
  </si>
  <si>
    <t>Quyết định số 2347/QĐ-UBND ngày 29/9/2009; 3294/QĐ-UBND ngày 10/12/2009</t>
  </si>
  <si>
    <t>Xây dựng trường</t>
  </si>
  <si>
    <t>Dự án đầu tư xây dựng kinh doanh hạ tầng khu B - Khu công nghiệp Nam Phổ Yên</t>
  </si>
  <si>
    <t>xã Thuận Thành</t>
  </si>
  <si>
    <t>GCN đầu tư số 172041000009 ngày 17/4/2008</t>
  </si>
  <si>
    <t>Quyết định số 1212/QĐ-UBND ngày 02/6/2009</t>
  </si>
  <si>
    <t>Đất khu công nghiệp</t>
  </si>
  <si>
    <t>Đang triển khai đầu tư</t>
  </si>
  <si>
    <t>Chế biến nguyên liệu phục vụ sản xuất nông nghiệp</t>
  </si>
  <si>
    <t>xã Minh Đức</t>
  </si>
  <si>
    <t>GCN đầu tư số 17121000023 ngày 21/5/2015</t>
  </si>
  <si>
    <t>Quyết định số 10/QĐ-UBND ngày 05/01/2016</t>
  </si>
  <si>
    <t>Xây dựng nhà máy</t>
  </si>
  <si>
    <t>4232/KL-UBND ngày 11/10/2019 của UBND tỉnh</t>
  </si>
  <si>
    <t>Đang dừng hoạt động</t>
  </si>
  <si>
    <t>Bắc Kạn</t>
  </si>
  <si>
    <t xml:space="preserve">Dự án xây dựng nhà máy sản xuất gạch không nung 9999 Bắc Kạn của Công ty TNHH Quốc tế 9999 Bắc Kạn </t>
  </si>
  <si>
    <t>Phường Xuất Hóa, thành phố Bắc Kạn</t>
  </si>
  <si>
    <t>Quyết định số 262/QĐ-UBND ngày 03/3/2015</t>
  </si>
  <si>
    <t>Xây dựng nhà máy sản xuất gạch không nung</t>
  </si>
  <si>
    <t>Dự án nhà máy sản xuất nguyên liệu dược của Công ty TNHH Giải pháp K&amp;C</t>
  </si>
  <si>
    <t>Thôn Nà Roòng, xã Như Cố, huyện Chợ Mới</t>
  </si>
  <si>
    <t xml:space="preserve">Quyết định số 2426/QĐ-UBND ngày 27/12/2014 </t>
  </si>
  <si>
    <t xml:space="preserve">Xây dựng nhà máy sản xuất nguyên liệu dược </t>
  </si>
  <si>
    <t>Dự án trồng rừng sản xuất lâm nghiệp tại huyện Chợ Mới của Công ty Cổ phần SAHABAK</t>
  </si>
  <si>
    <t>Huyện Chợ Mới</t>
  </si>
  <si>
    <t>Quyết định số 1873/QĐ-UBND ngày 11/11/2016</t>
  </si>
  <si>
    <t>Dự án trồng rừng và chăm sóc rừng của Công ty CP thương mại và đầu tư Đa Phương</t>
  </si>
  <si>
    <t>Xã Cao Kỳ, huyện Chợ Mới</t>
  </si>
  <si>
    <t>Quyết định số 23/QĐ-UBND ngày 08/01/2016</t>
  </si>
  <si>
    <t>Dự án Dự án khu liên hợp gang thép công suất 250.000 tấn/năm và Dự án Nhà máy tuyển quặng sắt công suất 600.000 tấn/năm của Công ty Cổ phần Khoáng sản và Gang thép Kim Sơn</t>
  </si>
  <si>
    <t>Khu công nghiệp Thanh Bình</t>
  </si>
  <si>
    <t>Quyết định số 375/QĐ-UBND ngày 11/3/2011 của UBND tỉnh Bắc Kạn</t>
  </si>
  <si>
    <t xml:space="preserve">Kết luận thanh tra số 329/KL-UBND ngày 07/6/2019 của Chủ tịch UBND tỉnh Bắc Kạn </t>
  </si>
  <si>
    <t>Tiến độ thực hiện dự án bị chậm 34 tháng so với tiến độ ghi trong dự án đầu tư</t>
  </si>
  <si>
    <t xml:space="preserve">Hà Giang </t>
  </si>
  <si>
    <t>Công ty TNHH sản xuất và Thương mại Đại Đồng, Chi nhánh tại Hà Giang</t>
  </si>
  <si>
    <t>Khu du lịch sinh thái núi mỏ neo, thành phố Hà Giang, tỉnh Hà Giang</t>
  </si>
  <si>
    <t>Phường Trần Phú, Minh Khai, TP Hà Giang</t>
  </si>
  <si>
    <t>Số 633/QĐ-UBND ngày 07/3/2006 của UBND tỉnh Hà Giang</t>
  </si>
  <si>
    <t>Đất khoanh nuôi phục hồi; đất núi chưa sử dụng; đất rừng tự nhiên phòng hộ</t>
  </si>
  <si>
    <t>Số 184/KL-UBND ngày 31/10/2014 của UBND tỉnh Hà Giang</t>
  </si>
  <si>
    <t>Quyết định số 2467/QĐ-UBND ngày 26/11/2014 của UBND tỉnh Hà Giang</t>
  </si>
  <si>
    <t>Công ty Cổ phần SOMECO HÀ GIANG</t>
  </si>
  <si>
    <t>Văn phòng Công ty</t>
  </si>
  <si>
    <t>Tổ 4, phường Nguyễn Trãi, tp Hà Giang</t>
  </si>
  <si>
    <t>Số 2481/QĐ-UBND ngày 09/11/2011 của UBND tỉnh Hà Giang</t>
  </si>
  <si>
    <t>Trụ sở công ty</t>
  </si>
  <si>
    <t>Số 27/Kl-STNMT ngày 27/11/2013 của Sở Tài nguyên và Môi trường</t>
  </si>
  <si>
    <t>Quyết định số 251/QĐ-UBND ngày 25/01/2014 của UBND tỉnh Hà Giang</t>
  </si>
  <si>
    <t>Công ty kinh doanh Than Tây Bắc</t>
  </si>
  <si>
    <t>Xây dựng cơ sở chế biến và kinh doanh than</t>
  </si>
  <si>
    <t>Thôn Cầu Mè, xã Phương Thiện, TP Hà Giang</t>
  </si>
  <si>
    <t>Số 1653/QĐ-UB ngày 20/8/1999 của UBND tỉnh Hà Giang</t>
  </si>
  <si>
    <t>Đất sản xuất kinh doanh</t>
  </si>
  <si>
    <t>Số 281/Kl-UBND ngày 09/11/2018 của UBND tỉnh Hà Giang</t>
  </si>
  <si>
    <t>Quyết định số 46/QĐ-UBND ngày 14/01/2019 của UBND TP Hà Giang</t>
  </si>
  <si>
    <t>Công ty TNHH xuất nhập khẩu Việt Cường, tỉnh Hà Tây</t>
  </si>
  <si>
    <t>Trồng mây dưới tán rừng</t>
  </si>
  <si>
    <t>Xã Đạo Đức và Thị Trấn Vị Xuyên, huyện Vị Xuyên, tỉnh Hà Giang</t>
  </si>
  <si>
    <t>Số 3970/QĐ-UB ngày 29/12/2004 của UBND tỉnh</t>
  </si>
  <si>
    <t>XD vườn ươm cây giống và nhà xưởng sản xuất phục vụ DA trồng mây tạo vùng nguyên liệu sản xuất hàng thủ công mỹ nghệ</t>
  </si>
  <si>
    <t>Số 23/KL-STNMT ngày 13/4/2015 của Sở tài nguyên và Môi trường</t>
  </si>
  <si>
    <t>Quyết định số 1381/QĐ-UBND ngày 28/7/2015 của UBND tỉnh Hà Giang</t>
  </si>
  <si>
    <t>Công ty TNHH Hoàng Thanh</t>
  </si>
  <si>
    <t xml:space="preserve">Trồng rừng kết hợp chăn nuôi động vật dưới tán rừng </t>
  </si>
  <si>
    <t>Xã Quảng Ngần, xã Kim Linh huyện Vị Xuyên</t>
  </si>
  <si>
    <t xml:space="preserve">Số 3260/QĐ-UBND ngày 07/9/2009 và số 1943/QĐ-UBND ngày 28/6/2010 của UBND tỉnh </t>
  </si>
  <si>
    <t>Trồng rừng sản xuất</t>
  </si>
  <si>
    <t>Số 09/Kl-STNMT ngày 08/3/2017 của Sở Tài nguyên và Môi trường</t>
  </si>
  <si>
    <t>Đã gia hạn 24 tháng (Quyết định số 1364/QĐ-UBND ngày 21/7/2017  của UBND tỉnh Hà Giang)</t>
  </si>
  <si>
    <t xml:space="preserve">Công ty TNHH Hoàng Bách-Huyện Vị Xuyên: </t>
  </si>
  <si>
    <t>Huyện Vị Xuyên</t>
  </si>
  <si>
    <t>Số 1058/QĐ-UBND ngày 15/4/2010</t>
  </si>
  <si>
    <t>05/KL-STNMT ngày 27/1/2016 của Sở Tài nguyên và Môi trường</t>
  </si>
  <si>
    <t>Quyết định số 736/QĐ-UBND ngày 26/4/2016 của UBND tỉnh Hà Giang</t>
  </si>
  <si>
    <t>Công ty TNHH Yên Bình</t>
  </si>
  <si>
    <t xml:space="preserve">Dự án trồng chè và vườn ươm </t>
  </si>
  <si>
    <t>xã Tân Thành, huyện Bắc Quang</t>
  </si>
  <si>
    <t>số 2160/QĐ-UBND ngày 13/10/2005 của UBND tỉnh</t>
  </si>
  <si>
    <t xml:space="preserve">Số 66/KL-UBND ngày 26/3/2021 của UBND tỉnh </t>
  </si>
  <si>
    <t>Đã thu hồi đất tại Quyết định số 1764/QĐ-UBND ngày 24/8/2021 của UBND tỉnh Hà Giang</t>
  </si>
  <si>
    <t>Công ty CPTM tổng hợp Bắc Quang</t>
  </si>
  <si>
    <t>DA trồng rừn sản xuất tại  xã Thượng Bình, huyện Bắc Quang</t>
  </si>
  <si>
    <t>Xã Thượng bình, huyện Bắc Quang</t>
  </si>
  <si>
    <t>Số 1195/QĐ-UBND ngày 05/5/2019 của UBND tỉnh</t>
  </si>
  <si>
    <t>Số 238/KL-UBND ngày 26/9/2018 của UBND tỉnh</t>
  </si>
  <si>
    <t>Quyết định số 858/QĐ-UBND ngày 10/5/2021 của UBND tỉnh Hà Giang</t>
  </si>
  <si>
    <t xml:space="preserve">Công ty cổ phần Xây dựng và Thương mại Thái Hoàng </t>
  </si>
  <si>
    <t>Xây dựng nhà máy chế biến bột Dioxxit Mangan</t>
  </si>
  <si>
    <t>Khu cụm CN Nam Quang</t>
  </si>
  <si>
    <t xml:space="preserve">Số 1462/QĐ-UBND ngày 30/7/2012 của UBND tỉnh </t>
  </si>
  <si>
    <t>Đất SKC</t>
  </si>
  <si>
    <t>Số 59/KL-STNMT ngày 22/5/2017 của Sở Tài nguyên và Môi trường</t>
  </si>
  <si>
    <t>Đã gia hạn 24 tháng (QĐ số 2164/QĐ-UBND ngày 24/10/2017 của UBND tỉnh Hà Giang</t>
  </si>
  <si>
    <t xml:space="preserve">Công ty TNHH Ngọc Quế Lâm </t>
  </si>
  <si>
    <t>Xây dựng Văn phòng giao dịch Công ty</t>
  </si>
  <si>
    <t>Thị trấn Yên Phú, huyện Bắc Mê</t>
  </si>
  <si>
    <t>Số 3608/QĐ-UBND ngày 29/11/2004</t>
  </si>
  <si>
    <t>Quyết định số 582/QĐ-UBND ngày 02/4/2018 của UBND tỉnh thu hôi DT 247,5 (M2);  DT còn lại thu hồi theo GCN</t>
  </si>
  <si>
    <t>Công ty CP Du lịch, xăng dầu, Dầu khí Hà Giang</t>
  </si>
  <si>
    <t>Kho hàng hóa thương mại tổng hợp</t>
  </si>
  <si>
    <t>tại TT Phố Bảng, huyện Đồng Văn</t>
  </si>
  <si>
    <t>Đất TMDV</t>
  </si>
  <si>
    <t xml:space="preserve"> Số 165/KL-STNMT ngày 31/12/2019 của Sở Tài nguyên và Môi trường</t>
  </si>
  <si>
    <t>Quyết định số 1849/QĐ-UBND ngày 09/10/2020 của UBND tỉnh Hà Giang</t>
  </si>
  <si>
    <t>Doanh nghiệp tư nhân Hữu Nghị</t>
  </si>
  <si>
    <t>Xã Ngọc Long, huyện Yên Minh</t>
  </si>
  <si>
    <t xml:space="preserve">Số 1320/QĐ-UBND ngày 11/5/2010 của UBND tỉnh </t>
  </si>
  <si>
    <t>Quyết định số 539/QĐ-UBND ngày 29/3/2018 của UBND tỉnh Hà Giang</t>
  </si>
  <si>
    <t>Cửa hàng thương mại</t>
  </si>
  <si>
    <t>xã Phố Cáo, Đồng Văn</t>
  </si>
  <si>
    <t>Số 2554/QĐ-UBND ngày 07/9/2007 của UBND tỉnh</t>
  </si>
  <si>
    <t>Số 165/KL-STNMT ngày 31/12/2019 của Sở Tài nguyên và Môi trường</t>
  </si>
  <si>
    <t>Quyết định số 1848/QĐ-UBND ngày 09/10/2020 của UBND tỉnh Hà Giang</t>
  </si>
  <si>
    <t>Công ty CP lương thực Hà Giang</t>
  </si>
  <si>
    <t>Xây dựng cửa hàng lương thực</t>
  </si>
  <si>
    <t>TT Đồng Văn, huyện Đồng Văn</t>
  </si>
  <si>
    <t>Số 243/QĐ-UBND ngày 26/01/2005</t>
  </si>
  <si>
    <t>Quyết định số 2581/QĐ-UBND ngày 06/12/2021 của UBND tỉnh Hà Giang</t>
  </si>
  <si>
    <t>Công ty CP vật tư nông lâm nghiệp Hà Giang</t>
  </si>
  <si>
    <t>Cơ sở sản xuất kinh doanh</t>
  </si>
  <si>
    <t>Xã Lũng Phìn, Đồng Văn</t>
  </si>
  <si>
    <t>Số 2499/QĐ-UBND ngày 22/11/2005</t>
  </si>
  <si>
    <t>Quyết định số 2108/QĐ-UBND ngày 12/11/2020 của UBND tỉnh Hà Giang</t>
  </si>
  <si>
    <t xml:space="preserve">Hợp tác xã Thương mại dịch vụ và chế biến nông lâm sản Hoàng Su Phì </t>
  </si>
  <si>
    <t>Xây dựng trụ sở làm việc</t>
  </si>
  <si>
    <t>Xã Tân Tiến, huyện Hoàng Su Phì</t>
  </si>
  <si>
    <t>Số 2620/QĐ-UBND ngày 15/11/2013</t>
  </si>
  <si>
    <t>Đã gia hạn 24 tháng (QĐ số 2163/QĐ-UBND ngày 24/10/2017 của UBND tỉnh Hà Giang)</t>
  </si>
  <si>
    <t>Công ty TNHH Duyên Hải</t>
  </si>
  <si>
    <t>Xưởng chè Nà Chì</t>
  </si>
  <si>
    <t>Xã Nà Trì, huyện Xín Mần</t>
  </si>
  <si>
    <t>Số 531/QĐ-UB ngày 13/4/1999</t>
  </si>
  <si>
    <t>Số 74/KL-STNMT ngày 26/6/2015 của Sở Tài nguyên và Môi trường</t>
  </si>
  <si>
    <t>Quyết định số 1462/QĐ-UBND ngày 12/8/2015 của UBND tỉnh Hà Giang</t>
  </si>
  <si>
    <t xml:space="preserve">Tuyên Quang </t>
  </si>
  <si>
    <t>Trung tâm thương mại và dịch vụ tổng hợp của Công ty trách nhiệm hữu hạn phát triển Y học Việt</t>
  </si>
  <si>
    <t>tại Tổ 9, phường Đội Cấn, thành phố Tuyên Quang</t>
  </si>
  <si>
    <t>Văn bản số 3580/UBND-CN ngày 13/11/2017 của UBND tỉnh về chủ trương đầu tư; Quyết định số 45/QĐ-BQL ngày 14/11/2017 của Ban quản lý các khu công nghiệp tỉnh về Chủ trương đầu tư</t>
  </si>
  <si>
    <t>tại Quyết định số 217/QĐ-UBND ngày 13/8/2018</t>
  </si>
  <si>
    <t>Biên bản kiểm tra ngày 27/8/2021; Văn bản số 05/TTr-STNMT ngày 06/01/2022</t>
  </si>
  <si>
    <t xml:space="preserve">Đơn vị đã lập điều chỉnh tiến độ thực hiện dự án đầu tư theo quy định của pháp luật về đầu tư; đang triển khai xây dựng dự án theo quy hoạch xây dựng chi tiết và dự án đầu tư được cơ quan có thẩm quyền phê duyệt. </t>
  </si>
  <si>
    <t>Điểm sử dụng đất tại tổ 23, phường Tân Quang của Công ty cổ phần Lương Thực Tuyên Quang</t>
  </si>
  <si>
    <t>Tổ 23, phường Tân Quang, thành phố Tuyên Quang</t>
  </si>
  <si>
    <t xml:space="preserve">Quyết định số 64/QĐ-UBND ngày 25/8/2004 của UBND tỉnh </t>
  </si>
  <si>
    <t xml:space="preserve">Báo cáo số 01/BC-ĐKT ngày 30/6/2019 của Đoàn kiểm tra theo Quyết định số 916/QĐ-UBND ngày 16/8/2018 của UBND tỉnh Tuyên Quang </t>
  </si>
  <si>
    <t>Đơn vị vẫn chưa đưa đất vào sử dụng</t>
  </si>
  <si>
    <t xml:space="preserve">Điểm sử dụng đất của CN Công ty cổ phần gang thép Thái nguyên - mỏ sắt và cán thép Tuyên Quang </t>
  </si>
  <si>
    <t>Phường An Tường, thành phố Tuyên Quang</t>
  </si>
  <si>
    <t>Quyết định số 64/QĐ-UBND ngày 26/3/2012 của UBND tỉnh Tuyên Quang</t>
  </si>
  <si>
    <t xml:space="preserve">Đã đưa một phần đất vào sử dụng (Khu nhà xưởng;  Khu nhà xưởng Tuyển khoáng; Khu văn phòng).
</t>
  </si>
  <si>
    <t xml:space="preserve">Phú Thọ </t>
  </si>
  <si>
    <t>Công ty TNHH Giang Nam</t>
  </si>
  <si>
    <t>Xã Thụy Vân</t>
  </si>
  <si>
    <t xml:space="preserve">Trung tâm giới thiệu sản phẩm và cung ứng vật liệu XD </t>
  </si>
  <si>
    <t xml:space="preserve">Số 1123/QĐ-UBND,ngày 19/5/2017  </t>
  </si>
  <si>
    <t>TMD</t>
  </si>
  <si>
    <t>đã thực hiện dự án</t>
  </si>
  <si>
    <t>Công ty TNHH Sơn Phú Phú Thọ</t>
  </si>
  <si>
    <t>Xã Phượng Lâu</t>
  </si>
  <si>
    <t>Cửa hàng kinh doanh xăng dầu, gas, khu dịch vụ thương mại tổng hợp</t>
  </si>
  <si>
    <t xml:space="preserve">Số 2114/QĐ-UBND,ngày 21/8/2017  </t>
  </si>
  <si>
    <t>Công ty TNHH Thanh Quang</t>
  </si>
  <si>
    <t>P. Dữu Lâu</t>
  </si>
  <si>
    <t>Xây dựng kho chứa vật liệu SXKD</t>
  </si>
  <si>
    <t>Số 2009/QĐ-UBND, ngày 24/7/2012</t>
  </si>
  <si>
    <t>SKC</t>
  </si>
  <si>
    <t>Cty cổ phần xây dựng Phú Trường An</t>
  </si>
  <si>
    <t>P. Minh Phương</t>
  </si>
  <si>
    <t>Dự án xây dựng trụ sở và kính doanh thiết bị điện</t>
  </si>
  <si>
    <t>Số 1768/QĐ-UBND, ngày 29/6/2012</t>
  </si>
  <si>
    <t>Xã Thượng Sơn, huyện Vị Xuyên</t>
  </si>
  <si>
    <t xml:space="preserve">Số 3260/QĐ-UBND ngày 07/9/2009 của UBND tỉnh </t>
  </si>
  <si>
    <t>Số 09/Kl-STNMT ngày 08/3/2016 của Sở Tài nguyên và Môi trường</t>
  </si>
  <si>
    <t>Quyết định số 1921/QĐ-UBND ngày 22/8/2016 của UBND tỉnh Hà Giang</t>
  </si>
  <si>
    <t>Công ty TNHH Hội Sen</t>
  </si>
  <si>
    <t>P Minh Phương</t>
  </si>
  <si>
    <t>Trường mầm non tư thục Hoa Sen</t>
  </si>
  <si>
    <t>Năm 2017</t>
  </si>
  <si>
    <t>DGD</t>
  </si>
  <si>
    <t>Công ty CP XD Minh Tiến Phú Thọ</t>
  </si>
  <si>
    <t>P Minh Nông</t>
  </si>
  <si>
    <t>Khu nhà hàng sinh thái</t>
  </si>
  <si>
    <t>Số 498/QĐ-UBND, ngày 26/02/2013</t>
  </si>
  <si>
    <t>Cty CP TM và cung ứng Việt Lực</t>
  </si>
  <si>
    <t>P Vân phú</t>
  </si>
  <si>
    <t>Trung tâm đào tạo nghề xuất khẩu lao động Việt Lực</t>
  </si>
  <si>
    <t xml:space="preserve">3188/QĐ-UBND 
ngày 28/11/2017
</t>
  </si>
  <si>
    <t>Công ty TNHH Vân Sơn Phú Thọ</t>
  </si>
  <si>
    <t>Xã Văn Bán</t>
  </si>
  <si>
    <t>Cơ sở sản xuất, chế biến nấm kết hợp với nuôi trồng thủy sản</t>
  </si>
  <si>
    <t>Quyết định số 535/QĐ-UBND ngày 12/3/2007</t>
  </si>
  <si>
    <t>NKH</t>
  </si>
  <si>
    <t>Công ty Cổ phần khoáng sản và luyện kim Thăng Long</t>
  </si>
  <si>
    <t>Xã Thượng Cửu</t>
  </si>
  <si>
    <t>Nhà máy sản xuất quặng cầu viên</t>
  </si>
  <si>
    <t>Quyết định số 1733/QĐ-UBND ngày 29/6/2012</t>
  </si>
  <si>
    <t>Công ty Cp Bảo Sơn</t>
  </si>
  <si>
    <t>Xóm Né, xã Yên Lãng</t>
  </si>
  <si>
    <t>Khu chăn nuôi gia súc, gia cầm và cải tạo mặt nước nuôi trồng thủy sản</t>
  </si>
  <si>
    <t>Quyết định số 1000/QĐ-UBND ngày 29/4/2016</t>
  </si>
  <si>
    <t>Công ty cổ phần đầu tư và thương mại Huy Hoàng</t>
  </si>
  <si>
    <t>Khu Đồng Bung, xã Thạch Khoán</t>
  </si>
  <si>
    <t>Khu chăn nuôi gia súc, gia cầm tập trung kết hợp với trồng rừng</t>
  </si>
  <si>
    <t>Quyết định số 986/QĐ-UBND ngày 14/5/2015</t>
  </si>
  <si>
    <t>NKH. RSX</t>
  </si>
  <si>
    <t xml:space="preserve"> Công ty TNHH MTV Tiến Lộc</t>
  </si>
  <si>
    <t>xã Hanh Cù huyện Thanh Ba</t>
  </si>
  <si>
    <t>Cửa hàng xăng dầu Hanh Cù</t>
  </si>
  <si>
    <t>Số 3608/QĐ-UBND, ngày 11/11/2011</t>
  </si>
  <si>
    <t>TMDV</t>
  </si>
  <si>
    <t>Doanh nghiệp tư nhân Tráng Thùy</t>
  </si>
  <si>
    <t>Xã Yển Khê cũ huyện Thanh Ba</t>
  </si>
  <si>
    <t>Xưởng sản xuất, gia công cơ khí và kho kinh doanh vật liệu xây dựng</t>
  </si>
  <si>
    <t>Số 1764/QĐ-UBND, ngày 29/6/2012</t>
  </si>
  <si>
    <t>Xí nghiệp tư nhân xây dựng tuổi trẻ</t>
  </si>
  <si>
    <t>Xã Tân Phú</t>
  </si>
  <si>
    <t xml:space="preserve">Khách sạn nhà hàng và cơ sở sản xuất vật liệu xây dựng tại địa bàn xã Tân Phú </t>
  </si>
  <si>
    <t>Số 2249/QĐ-UBND ngày 12/8/2010</t>
  </si>
  <si>
    <t>Công ty phát hành sách Phú Thọ</t>
  </si>
  <si>
    <t>Cửa hàng phát hành sách  xã Tân Phú</t>
  </si>
  <si>
    <t>Số 3050/QĐ-UBND ngày 29/9/2011</t>
  </si>
  <si>
    <t>Tập đoàn Viễn Thông quân đội</t>
  </si>
  <si>
    <t xml:space="preserve">Trung tâm Viettel xã Tân Phú </t>
  </si>
  <si>
    <t xml:space="preserve">Số 2210/QĐ-UBND ngày 11/9/2015 </t>
  </si>
  <si>
    <t>DBV</t>
  </si>
  <si>
    <t>Cty TNHH Thống Lâm</t>
  </si>
  <si>
    <t>Thôn 8, xã Sóc Đăng</t>
  </si>
  <si>
    <t>Trụ sở giao dịch và cơ sở kinh doanh VLXD</t>
  </si>
  <si>
    <t>Số 1714/QĐ-UBND ngày 29/6/2012</t>
  </si>
  <si>
    <t>Doanh nghiệp tư nhân Việt Thắng</t>
  </si>
  <si>
    <t>Khu Vân Cương 2, xã Hợp Nhất</t>
  </si>
  <si>
    <t>Xây nhà nghỉ Việt Thắng</t>
  </si>
  <si>
    <t>Số 782/QĐ-UBND ngày 12/4/2018</t>
  </si>
  <si>
    <t>C</t>
  </si>
  <si>
    <t>Công ty cổ phần An Phát</t>
  </si>
  <si>
    <t>Khu 1, thị trấn Hưng Hóa, Tam Nông</t>
  </si>
  <si>
    <t xml:space="preserve">Khách sạn kinh doanh dịch vụ tổng hợp </t>
  </si>
  <si>
    <t>Số 1708/QĐ-UBND, ngày 29/6/2012</t>
  </si>
  <si>
    <t>Công ty TNHH Bình Minh</t>
  </si>
  <si>
    <t>Khu 7, thị trấn Hưng Hóa, Tam Nông</t>
  </si>
  <si>
    <t>Trung tâm KDVLXD, VTNN, hàng công nghệ và kho hàng hóa</t>
  </si>
  <si>
    <t>Số 3141/QĐ-UBND, ngày 23/11/2016</t>
  </si>
  <si>
    <t>Công ty cổ phần đầu tư và khai thác khoáng sản Việt Nam</t>
  </si>
  <si>
    <t>Khu 6, xã Tề Lễ, Tam Nông</t>
  </si>
  <si>
    <t xml:space="preserve">Nhà máy sản xuất quặng cầu viên </t>
  </si>
  <si>
    <t>Số 2889/QĐ-UBND, ngày 12/9/2011</t>
  </si>
  <si>
    <t>Công ty cổ phần Bảo Long - A&amp;T</t>
  </si>
  <si>
    <t>Khu 3, xã Hương Nộn, Thọ Văn, Tam Nông</t>
  </si>
  <si>
    <t>Nhà máy sơ chế và tinh chế chè xuất khẩu Bảo Long</t>
  </si>
  <si>
    <t>Số 527/QĐ-UBND ngày 8/3/2018</t>
  </si>
  <si>
    <t>Công ty cổ phần bê tông khí chưng áp Việt Nam</t>
  </si>
  <si>
    <t>xã Vạn Xuân, huyện Tam Nông</t>
  </si>
  <si>
    <t>Nhà máy gạch Block bê tông khí chưng áp</t>
  </si>
  <si>
    <t>Quyết định số 1619/QĐ-UBND ngày 22/6/2012</t>
  </si>
  <si>
    <t xml:space="preserve">Công ty cổ phần 
Na Son
</t>
  </si>
  <si>
    <t xml:space="preserve"> Khu 17, xã Đào Xá, huyện Thanh Thủy
</t>
  </si>
  <si>
    <t>Xây dựng nhà máy sản xuất Mi ca, Caolin, fenspat</t>
  </si>
  <si>
    <t>Số 2100/QĐ-UBND, ngày 12/7/2010</t>
  </si>
  <si>
    <t>SKS</t>
  </si>
  <si>
    <t>Đang thực hiện</t>
  </si>
  <si>
    <t>Ngân hàng TMCP Quân Đội</t>
  </si>
  <si>
    <t>xã Phú Hộ</t>
  </si>
  <si>
    <t>Xây dựng phòng giao dịch</t>
  </si>
  <si>
    <t>Số 1732/QĐ-UBND ngày 29/6/2012</t>
  </si>
  <si>
    <t>Công ty TNHH Thương mại và Dịch vụ Hùng Anh Phú THọ</t>
  </si>
  <si>
    <t>P.Phong Châu</t>
  </si>
  <si>
    <t>Cơ sở giết mổ gia súc, gia cầm tập trung</t>
  </si>
  <si>
    <t>Số 2700/QĐ-UBND,  ngày 18/10/2018</t>
  </si>
  <si>
    <t>Công ty TNHH cơ khí và Thương Mại Phúc Lộc</t>
  </si>
  <si>
    <t>Cụm công nghiệp Hợp Hải – Kinh Kệ</t>
  </si>
  <si>
    <t>Xây dựng nhà Kho lưu trữ hàng hóa</t>
  </si>
  <si>
    <t>Số 342/QĐ-UBND ngày 2/2/2018</t>
  </si>
  <si>
    <t>Công ty cổ phần chế biến thực phẩm GOC3</t>
  </si>
  <si>
    <t>Nhà máy chế biến nông sản xuất khẩu</t>
  </si>
  <si>
    <t>Số 955/QĐ-UBND ngày 15/4/2015</t>
  </si>
  <si>
    <t xml:space="preserve">Lào Cai </t>
  </si>
  <si>
    <t>Dự án Mỏ sét, thôn Soi Giá, xã Gia Phú, huyện Bảo Thắng. Công ty Cổ phần thương mại Thành Công làm CĐT</t>
  </si>
  <si>
    <t>Thôn Soi Giá, xã Gia Phú, huyện Bảo Thắng</t>
  </si>
  <si>
    <t xml:space="preserve">Giấy phép được cấp số 3457/GP- UBND ngày 02/8/2017 </t>
  </si>
  <si>
    <t>Chưa có QĐ giao đất, cho thuê đất</t>
  </si>
  <si>
    <t>Khai thác đất sét sản xuất gạch</t>
  </si>
  <si>
    <t xml:space="preserve">Kết luận thanh tra  số 17/KL-TT ngày 07/7/2020 của Thanh tra tỉnh Lào Cai </t>
  </si>
  <si>
    <t xml:space="preserve">Chưa giải phóng được mặt bằng </t>
  </si>
  <si>
    <t>Không</t>
  </si>
  <si>
    <t>Dự án Mỏ đá Tân Quang xã Xuân Quang, huyện Bảo Thắng. Công ty TNHH Tây Bắc 1 làm CĐT</t>
  </si>
  <si>
    <t>Xã Xuân Quang, huyện Bảo Thắng.</t>
  </si>
  <si>
    <t>Giấy phép được cấp số 5850/GP- UBND ngày 26/12/2017</t>
  </si>
  <si>
    <t>Khai thác đá</t>
  </si>
  <si>
    <t>Dự án Mỏ sét thôn Tượng 2, xã Hợp Thành, thành phố Lào Cai. Công ty TNHHTM vận tải Xăng dầu Quyết Thắng làm CĐT</t>
  </si>
  <si>
    <t>Xã Hợp Thành, thành phố Lào Cai</t>
  </si>
  <si>
    <t>Giấy phép được cấp số  2837/GP- UBND ngày 20/6/2017</t>
  </si>
  <si>
    <t xml:space="preserve">Dự án khai thác khoáng sản Fenspat tại Khu vực Nậm Bó, xã Làng Giàng, huyện Văn Bàn. Công ty TNHH Phúc Bình </t>
  </si>
  <si>
    <t>Xã Làng Giàng, huyện Văn Bàn</t>
  </si>
  <si>
    <t xml:space="preserve">Giấy phép được cấp số  3988/GP- UBND ngày 10/11/2016 </t>
  </si>
  <si>
    <t>Khai thác Fenspat</t>
  </si>
  <si>
    <t>Chưa giải quyết dứt điểm công tác GPMB</t>
  </si>
  <si>
    <t>Chuỗi Siêu thị Bắc Đô - Tổng công ty cổ phần điện tử - viễn thông Bắc Đô</t>
  </si>
  <si>
    <t>Thị trấn Bắc Hà, huyện Bắc Hà</t>
  </si>
  <si>
    <t>Công ty đã xây dựng ki ốt cho thuê, tuy nhiên chưa hoạt động</t>
  </si>
  <si>
    <t xml:space="preserve"> Khu nhà hàng sinh thái và quần thể vui chơi giải trí Hồ Na Cồ - Công ty cổ phần Thương Mại Đông Đô Việt</t>
  </si>
  <si>
    <t>Nhà hàng sinh thái và quần thể vui chơi giải trí</t>
  </si>
  <si>
    <t>Nhiều hạng mục chưa thi 
công xây dựng</t>
  </si>
  <si>
    <t>Dự án Khai thác chì, kẽm của Công ty TNHH MTV cơ khí xây 
dựng Đại Thịnh</t>
  </si>
  <si>
    <t>xã La Pán Tẩn, Huyện Mường Khương</t>
  </si>
  <si>
    <t>Quyết định thuê đất số 1276/QĐ-UBND ngày 05/5/2009</t>
  </si>
  <si>
    <t>Khai thác khoáng sản</t>
  </si>
  <si>
    <t>Không sử dụng</t>
  </si>
  <si>
    <t>Diện tích khu đất thương mại - dịch vụ của Công ty Cổ phần du 
lịch và quảng cáo Phương Bắc</t>
  </si>
  <si>
    <t>Quyết định thuê đất số 4118/QĐ-UBND ngày 25/12/2008</t>
  </si>
  <si>
    <t>Doanh nghiệp tư nhân Mạnh Duy</t>
  </si>
  <si>
    <t>Xã Y Can</t>
  </si>
  <si>
    <t>Ủy ban nhân dân  xã Phúc Ninh</t>
  </si>
  <si>
    <t>xã Phúc Ninh</t>
  </si>
  <si>
    <t>HTX dịch vụ nông nghiệp xã Phù Nham</t>
  </si>
  <si>
    <t>Xã Phù Nham</t>
  </si>
  <si>
    <t>B</t>
  </si>
  <si>
    <t>Đồng bằng sông Hồng</t>
  </si>
  <si>
    <t>B15</t>
  </si>
  <si>
    <t>Hà Nội</t>
  </si>
  <si>
    <t>Khu nhà ở sinh thái và kinh doanh tổng hợp Vạn Thắng của Công ty TNHH Vạn Thắng (nay là Công ty TNHH Đầu tư xây dựng và Phát triển hạ tầng Tiền Phong)</t>
  </si>
  <si>
    <t>xã Tiền Phong, Mê Linh</t>
  </si>
  <si>
    <t>1135/QĐ-UBND ngày 13/4/2004 (chấp thuận đầu tư); 936/QĐ-UBND ngày 27/3/2008 (đổi tên chủ đầu tư)</t>
  </si>
  <si>
    <t>Quyết định số 829/QĐ-UBND Ngày 18/3/2008</t>
  </si>
  <si>
    <t>Khu nhà ở</t>
  </si>
  <si>
    <t>KL số 161/TTTP-P2 ngày 23/01/2015;  KL số 952/KL-STNMT-TTr ngày 02/5/2019</t>
  </si>
  <si>
    <t>*Đã san lấp toàn bộ mặt bằng diện tích đất đã thực hiện xong công tác giải phóng mặt bằng,
* Đã đầu tư xây dựng hạ tầng kỹ thuật (hệ thống giao thông, hệ thống thoát nước và trồng cây xanh) 
*Đã xây dựng một số nhà mẫu trước thời điểm điều chỉnh quy hoạch.</t>
  </si>
  <si>
    <t>Khu biệt thự và DV nhà vườn CIT của Công ty cổ phần đầu tư xây dựng và phát triển thương mại Mê Linh</t>
  </si>
  <si>
    <t>Thôn Chi Đông, xã Quang Minh, huyện  Mê Linh (nay là thị trấn Chi Đông, huyện Mê Linh)</t>
  </si>
  <si>
    <t>3577/QĐ-UBND ngày 08/10/2004 của UBND tỉnh Vĩnh Phúc (phê duyệt địa điểm); 84/QĐ-UB ngày 15/01/2007 (chấp thuận đầu tư)</t>
  </si>
  <si>
    <t>3702/QĐ-UBND ngày 29/11/2005 của UBND tỉnh Vĩnh Phúc (thu hồi và giao đất); 2819/QĐ-UBND ngày 31/7/2008 (điều chỉnh quyết định giao đất)</t>
  </si>
  <si>
    <t>1970/KL-STNMT-ĐTTr ngày 30/11/2018; KL hậu kiểm số 5009/KLKT-STNMT-TTr ngày 30/6/2021</t>
  </si>
  <si>
    <t>*Đã san nền, làm đường nội bộ, xây dựng hệ thống kênh kỹ thuật
*Chưa triển khai xây dựng công trình theo Dự án được phê duyệt lý do: Dự án phải điều chỉnh theo quy hoạch phân khu (hồ sơ đang được Sở QH-KT thẩm định)</t>
  </si>
  <si>
    <t>Khu nhà ở sinh thái Vit Tiền Phong của Công ty TNHH VIT- Tiền Phong</t>
  </si>
  <si>
    <t>Tiền Phong, Mê Linh</t>
  </si>
  <si>
    <t>số 191043000072 ngày 24/12/2007 do UBND tình Vĩnh Phúc cấp (UBND TP cấp thay đổi số 011043000500 ngày 18/3/2009)</t>
  </si>
  <si>
    <t>Quyết định số 772/QĐ-UBND ngày 11/3/2008</t>
  </si>
  <si>
    <t>Nhà ở</t>
  </si>
  <si>
    <t>số 161/KL-TTTP (P2) ngày 23/1/2015; số 1112/KL-STNMT-TTr ngày 10/5/2019; 5921/KLKT-STNMT-TTr ngày 29/7/2021</t>
  </si>
  <si>
    <t>*Đang triển khai san lấp mặt bằng đạt 95%; xây tường rào được 600m; làm đường nội bộ, đổ bêtông đạt 90%,.
* Hiện trạng có 02 công trình xây dựng xong phần móng, tường tầng 1 trên 02 lô đất biệt thự, phải tạm dừng chờ điều chỉnh quy hoạch.</t>
  </si>
  <si>
    <t>Xd điểm trung chuyển và đầu cuối xe buýt của Tổng công ty Vận tải Hà Nội</t>
  </si>
  <si>
    <t>xã Thanh Lâm, Mê Linh</t>
  </si>
  <si>
    <t>01121000951 ngày 01/3/2011</t>
  </si>
  <si>
    <t> Quyết định số 1677/QĐ-UBND Ngày 23/4/2012,</t>
  </si>
  <si>
    <t>điểm trung chuyển xe buýt</t>
  </si>
  <si>
    <t>Kết luận số 1287/KL-STNMT-ĐTTr</t>
  </si>
  <si>
    <t>Đã hoàn thành công tác GPMB, san nền một phần, xây tường rào, chưa đầu tư xây dựng công trình</t>
  </si>
  <si>
    <t>Dự án đầu tư xây dựng Phòng giao dịch Đại Thịnh của Ngân hàng Đầu tư Phát triển Việt Nam - Chi nhánh Phúc Yên củaNgân hàng thương mại cổ phần Đầu tư và Phát triển Việt Nam</t>
  </si>
  <si>
    <t>Xã Đại Thịnh, huyện Mê Linh</t>
  </si>
  <si>
    <t>VB số 6208/CV-SLTS2 ngày 23/10/2007 của Ngân hàng ĐTPT Việt Nam về phê duyệt chủ trương đầu tư (tiến độ 2007-2008)</t>
  </si>
  <si>
    <t>1317/QĐ-UBND ngày 8/5/2007</t>
  </si>
  <si>
    <t>Văn phòng giao dịch</t>
  </si>
  <si>
    <t>Kết luận số 09/KLKT-STNMT-TTr ngày 06/1/2021</t>
  </si>
  <si>
    <t>Chưa đầu tư xây dựng công trình</t>
  </si>
  <si>
    <t>Khu nhà ở cho người thu nhập thấp phục vụ KCN Kim Hoa - Phúc Thắng của Công ty TNHH thương mại và xây dựng Thân Hà</t>
  </si>
  <si>
    <t>Kim Hoa, Mê Linh</t>
  </si>
  <si>
    <t>19121000122 ngày 02/5/2008</t>
  </si>
  <si>
    <t>804/QĐ-UBND ngày 14/3/2008</t>
  </si>
  <si>
    <t>Kết luận số 1537/KL-STNMT-ĐKTr Ngày 31/5/2019</t>
  </si>
  <si>
    <t xml:space="preserve">*Đã thi công hoàn thành các hạng mục: san nền, đường giao thông, thoát nước, tường rào và 01 trạm biến áp, khu liên hợp thể thao.
Nhà liền kề: 79 lô đã xây dựng 42/79 lô. Nhà Biệt thự 32 lô đã xây dựng 02/32 lô. Hạng mục nhà xã hội đang triển khai. </t>
  </si>
  <si>
    <t>Trung Tâm thương mại và biệt thự cao cấp Vạn Niên của Công ty cổ phần xây dựng và dịch vụ thương mại Vạn Niên</t>
  </si>
  <si>
    <t>Quang Minh, Mê Linh</t>
  </si>
  <si>
    <t>1585/QĐ-UBND ngày 05/4/2011 của UBND Thành phố (cho phép đầu tư).</t>
  </si>
  <si>
    <t>Quyết định số 1343/QĐ-UBND ngày 25/4/2008</t>
  </si>
  <si>
    <t>Trung tâm thương mại và biệt thự</t>
  </si>
  <si>
    <t>* KLTT số 1892/KL-STNMT-ĐTTr ngày 22/11/2018; Kết luận KT số  3415/KLKT-STNMT ngày 14/5/2021</t>
  </si>
  <si>
    <t xml:space="preserve">* Xây dựng xong tầng hầm và đang thi công dở dang tầng 1 khối nhà TTTM 
*Đang tiếp tục triển khai xây dựng công trình theo dự án được phê duyệt </t>
  </si>
  <si>
    <t>Văn Phòng và khu biệt thự nhà vườn Tiến Phong của Công ty cổ phần Đầu tư Xây dựng và Thương mại Tiến Phong</t>
  </si>
  <si>
    <t>Đại Thịnh, Mê Linh</t>
  </si>
  <si>
    <t>2374/QĐ-UB ngày 12/7/2004 (chấp thuận đầu tư)</t>
  </si>
  <si>
    <t>Quyết định số 817/QĐ-UBND ngày 17/3/2008</t>
  </si>
  <si>
    <t>KL số 161/TTTP-P2 ngày 23/01/2015; KL số 1382/KLKT-STNMT-ĐKTr ngày 22/5/2019;  KL số 828/KLTT-STNMT -TTr ngày 3/6/2020</t>
  </si>
  <si>
    <t>*  hoàn thành san lấp mặt bằng, xây xong tường rào dự án, vỉa hè, cây xanh, đường bê tông
*Đã đầu tư xây dựng 13 căn nhà liền kề với diện tích khoảng 1.340m2; Còn lại khoảng 10.000m2 đang trong quá trình đầu tư xây dựng công trình (khoảng 12 căn) theo dự án được phê duyệt</t>
  </si>
  <si>
    <t>Khu đô thị Thanh Lâm - Đại Thịnh 2 của Tổng Công ty Đầu tư phát triển nhà và đô thị (HUD)</t>
  </si>
  <si>
    <t>Thanh Lâm, Đại Thịnh, Mê Linh</t>
  </si>
  <si>
    <t>Quyết định số 3394/QĐ-UBND ngày 20/7/2011</t>
  </si>
  <si>
    <t xml:space="preserve">KLTTsố 181/KL-STNMT-TTr ngày 21/1/2019
</t>
  </si>
  <si>
    <t>Cơ bản hoàn thành đầu tư hệ thống hạ tầng kỹ thuật của dự án (gồm các hạng mục: San nền, đường giao thông, thoát nước mưa, thoát nước thải); Đã hoàn thiện xong hạ tầng,CT08, đang hoàn thiện CT-01+CT-02, CT-05, CT-06, CT-07.</t>
  </si>
  <si>
    <t>Khu nhà ở Tùng Phương của Công ty TNHH Tùng Phương</t>
  </si>
  <si>
    <t>19121000133 ngày 27/6/2008</t>
  </si>
  <si>
    <t>Quyết định số 689/QĐ-UBND ngày 05/3/2008</t>
  </si>
  <si>
    <t xml:space="preserve">* KLTT số 161/KL-TTTP-P2 ngày 23/1/2015 của TTTP;  917/KL-STNMT-ĐKTr ngày 25/4/2019 của Sở TNMT; KL số 1482/KLKT-STNMT-ĐKTr ngày 11/10/2021
</t>
  </si>
  <si>
    <t xml:space="preserve">* Hoàn thành 70% xây dựng cơ sở hạ tầng
* Đã đầu tư xây dựng phần thô 37 căn nhà liền kế, hiện đã có 15 hộ gia đình đã hoàn thiện sử dụng để ở.
</t>
  </si>
  <si>
    <t>Dự án khách sạn, nhà hàng dịch vụ tổng hợp của Công ty cổ phần Đầu tư xây dựng Hưng Nga</t>
  </si>
  <si>
    <t>Xã Thanh Lâm, huyện Mê Linh</t>
  </si>
  <si>
    <t>Quyết định số 384/QĐ-CT Ngày 02/02/2007 dự kiến đến năm 2018</t>
  </si>
  <si>
    <t>Quyết định số 1992/QĐ-UBND Ngày 20/6/2008</t>
  </si>
  <si>
    <t>Dự án kinh doanh dịch vụ</t>
  </si>
  <si>
    <t>Báo cáo số 321/BC-STNMT-TTr ngày 25/02/2019</t>
  </si>
  <si>
    <t>Dự án Xưởng bào chế dược phẩm đông y của Công ty TNHH Diêu Phương Dương</t>
  </si>
  <si>
    <t>Xã Văn Bình, huyện Thường Tín, Thường Tín</t>
  </si>
  <si>
    <t>số 01121001077 ngày 28/3/2015 (hết quý I/2017)</t>
  </si>
  <si>
    <t> 3079/-UBND ngày 12/7/2012</t>
  </si>
  <si>
    <t>Xưởng bào chế dược phẩm</t>
  </si>
  <si>
    <t>1883/KLKT-STNMT-TTr ngày 17/11/2020 </t>
  </si>
  <si>
    <t>Chưa xây dựng công trình</t>
  </si>
  <si>
    <t>Dự án xây dựng nhà máy sản xuất bông, sợi, chăn, ga, gối, đệm của Công ty TNHH Sản xuất và Thương mại Tiến Minh</t>
  </si>
  <si>
    <t>Cụm Công nghiệp Quất Động mở rộng, huyện Thường Tín</t>
  </si>
  <si>
    <t>Quyết định số 5711/QĐ-UBND ngày 12/10/2016 (Quý IV/2016 đến Quý III/2017)</t>
  </si>
  <si>
    <t>Quyết định số 3696/QĐ-UBND ngày 30/6/2017</t>
  </si>
  <si>
    <t>Nhà máy</t>
  </si>
  <si>
    <t>Kết luận số 432/KLTT-STNMT-ĐTTr ngày 31/3/2020;</t>
  </si>
  <si>
    <t>Dự án Dự án đầu tư xây dựng văn phòng làm việc và kho chứa thuốc, dược phẩm, thực phẩm chức năng, thiết bị y tế; sản xuất bao bì và đóng gói sản phẩm của Công ty cổ phần Dược phẩm thiết bị Y tế Hà Nội</t>
  </si>
  <si>
    <t>Quyết định số 405/QĐ-UBND ngày 25/01/2016  (Quý IV/2016)</t>
  </si>
  <si>
    <t>Quyết định số 4991/QĐ-UBND ngày 13/9/2016</t>
  </si>
  <si>
    <t>Kết luận số 457/KLTT-STNMT-ĐTTr ngày 07/4/2020;</t>
  </si>
  <si>
    <t>Dự án xây dựng văn phòng làm việc, nhà máy chế biến thực phẩm và kho bảo quản chứa hàng của Công ty TNHH Chế biến thực phẩm Đông Đô</t>
  </si>
  <si>
    <t>Cụm công nghiệp Quất Động mở rộng, huyện Thường Tín</t>
  </si>
  <si>
    <t>Quyết định số 4783/QĐ-UBND ngày 31/8/2016 (Quý III/2016 đến Quý II/2017)</t>
  </si>
  <si>
    <t>Quyết định số 4783/QĐ-UBND ngày 31/8/2016</t>
  </si>
  <si>
    <t>Văn phòng, nhà máy</t>
  </si>
  <si>
    <t>Kết luận số 1337/KLKT-STNMT-ĐKTr ngày 20/8/2020</t>
  </si>
  <si>
    <t>Dự án Khu biệt thự ven suối Con Gái của Công ty TNHH Xây dựng Thành Hưng;</t>
  </si>
  <si>
    <t>khu dân cư Bắc Phú Cát, xã Thạch Hòa, huyện Thạch Thất</t>
  </si>
  <si>
    <t>Quyết định số 1694/QĐ-UBND ngày 20/6/2008</t>
  </si>
  <si>
    <t>số 1800/QĐ-UBND ngày 26/6/2008</t>
  </si>
  <si>
    <t>Nhà ở và Văn phòng cho thuê</t>
  </si>
  <si>
    <t>Kết luận thanh tra số 1064/KLTT-STNMT-TTr ngày 06/7/2020;</t>
  </si>
  <si>
    <t>Đang xây dựng công trình, chưa hoàn thành</t>
  </si>
  <si>
    <t>Dự án Khu chung cư để bán và văn phòng làm việc cho thuê của Tổng Công ty Thành An và Công ty Cổ phần đầu tư và phát triển Nhà số 41</t>
  </si>
  <si>
    <t>Đường Ngụy Như Kon Tum, phường Nhân Chính, Thanh Xuân</t>
  </si>
  <si>
    <t>Văn bản số 797/UBND-TNMT Ngày 11/11/2011 của UBND quận Thanh Xuân chấp thuận thực hiện DA (Tiến độ: 2009-2013)</t>
  </si>
  <si>
    <t>6922/QĐ-UBND ngày 31/12/2009 (chuyển mục đích sử đụng đất); số 1198/QĐ-UBND ngày 14/3/2016 điều chỉnh</t>
  </si>
  <si>
    <t>820/KL-STNMT-TTr ngày 19/4/2019</t>
  </si>
  <si>
    <t>Đã hoàn thiện xong nhà ở cao tầng, đang xây dựng nhà ở thấp tầng, chưa xây dựng tòa nhà văn phòng (do đang điều chỉnh quy hoạch tổng mặt bằng)</t>
  </si>
  <si>
    <t>Dự án Xây dựng khu nhà ở của Công ty TNHH Nhà nước một thành viên cơ điện Trần Phú</t>
  </si>
  <si>
    <t>41 phố Phương Liệt, phường Phương Liệt, Thanh Xuân</t>
  </si>
  <si>
    <t>Giấy chứng nhận đầu tư số 01121000005 cấp ngày 09/01/2008;  Điều chỉnh GCN đầu tư (lần 1) ngày 05/02/2013</t>
  </si>
  <si>
    <t>2807/QĐ-UBND ngày 15/7/2008</t>
  </si>
  <si>
    <t>Xây dựng nhà ở</t>
  </si>
  <si>
    <t>721/KL-STNMT-TTr ngày 08/4/2019</t>
  </si>
  <si>
    <t>Chưa triển khai thực hiện dự án</t>
  </si>
  <si>
    <t>Dự án "Xây dựng tổ hợp Văn phòng, dịch vụ thương mại và nhà ở cao cấp bán của Tổng Công ty phát triển phát thanh truyền hình thông tin</t>
  </si>
  <si>
    <t>Thanh Xuân Bắc</t>
  </si>
  <si>
    <t>Văn bản số 9700/UBND-KH&amp;ĐT ngày 29/11/2010 của UBND TP chấp thuận thực hiện Dự án (tiến độ quý IV/2010 - hoàn thành quý I/2013)</t>
  </si>
  <si>
    <t>Quyết định số 2232/QĐ-UBND ngày 17/5/2011</t>
  </si>
  <si>
    <t>Khu chung cư quốc tế Booyuong Việt Nam của Công ty TNHHMTV Booyoung Việt Nam</t>
  </si>
  <si>
    <t>Mỗ Lao, Hà Đông</t>
  </si>
  <si>
    <t>2227/QĐ-UBND ngày 18/12/2006</t>
  </si>
  <si>
    <t>GCNĐT số 031043000005 ngày 24/11/2006, chứng nhận thay đổi lần thứ nhất ngày 8/12/2006, lần thứ hai ngày 26/01/2007, cấp Giấy chứng nhận đầu tư điều chỉnh, chứng nhận thay đổi lần thứ nhất ngày 13/6/2007, chứng nhận thay đổi lần thứ hai ngày 14/12/2007, chứng nhận thay đổi lần thứ ba ngày 02/5/2008, chứng nhận thay đổi lần thứ tư ngày 27/6/2008 của UBND tỉnh Hà Tây, UBND Thành phố Hà Nội cấp Giấy chứng nhận đầu tư số 011043000485 ngày 10/04/2009, chứng nhận thay đổi lần thứ nhất ngày 22/10/2012 (quý IV/2014)</t>
  </si>
  <si>
    <t>1361/KL-STNMT-TTr ngày 21/11/2012; Kết luận số 710/KLKT-STNMT-TTr ngày 01/2/2021</t>
  </si>
  <si>
    <t>Có 02 khu CT04, CT07 đã hoàn thành công trình, đưa vào sử dụng, còn khoảng hơn 34.000m2 tại các khu đất CT-02, CT-03, CT-05 và CT-06  đang để trống, chưa đầu tư xây dựng</t>
  </si>
  <si>
    <t>Bệnh viện quốc tế Nam Cường; (Dự án đầu tư xây dựng Bệnh viện Quốc tế Nam Cường) của Công ty CP Bệnh viện quốc tế Nam Cường</t>
  </si>
  <si>
    <t>Quyết định số 2636/QĐ-UBND ngày 10/6/2015</t>
  </si>
  <si>
    <t>số 01121001653 ngày 08/10/2013 (quý II/2014 đến quý IV/2018)</t>
  </si>
  <si>
    <t>Bệnh viện</t>
  </si>
  <si>
    <t>.số 1638/KL-STNMT-ĐTTr ngày 28/11/2013; KLHK 2667/KLKT-STNMT-ĐKTr ngày 24/10/2019</t>
  </si>
  <si>
    <t>Dự án xây dựng Cụm công trình hỗn hợp Văn phòng và Trung tâm thương mại phát triển làng nghề truyền thống của Công ty cổ phần Mạnh Đức Phát</t>
  </si>
  <si>
    <t>Khu đô thị mới Dương Nội, quận Hà Đông</t>
  </si>
  <si>
    <t>số 4667/QĐ-UBND Ngày 19/7/2017 (nhận chuyển nhượng từ Công ty cổ phần Xây dựng số 3 Hà Nội)</t>
  </si>
  <si>
    <t>Ngày 19/4/2010, đến quý IV/2012 (cấp cho Công ty cổ phần Xây dựng số 3 Hà Nội)</t>
  </si>
  <si>
    <t>Trung tâm thương mại</t>
  </si>
  <si>
    <t>Số: 1185/KLTT-STNMT-TTr ngày 27/7/2020</t>
  </si>
  <si>
    <t>Dự án xây dựng Cụm công trình hỗn hợp Văn phòng và Trung tâm thương mại phát triển làng nghề truyền thống của Công ty cổ phần Thương mại dịch vụ và Đầu tư Vạn Phúc</t>
  </si>
  <si>
    <t>thửa đất số HH-02, Điểm Tiểu thủ công nghiệp làng nghề Vạn Phúc, phường Vạn Phúc, quận Hà Đông</t>
  </si>
  <si>
    <t>số 4669/QĐ-UBND Ngày 19/7/2017 (nhận chuyển nhượng từ Công ty cổ phần Xây dựng số 3 Hà Nội)</t>
  </si>
  <si>
    <t>Văn phòng, trung tâm thương mại</t>
  </si>
  <si>
    <t>số 1593/KLTT-STNMT-TTr ngày 28/9/2020</t>
  </si>
  <si>
    <t>Dự án đầu tư xây dựng Siêu thị thương mại dịch vụ Bắc Qua(Công ty cổ phần Thương mại dịch vụ Bắc Qua)</t>
  </si>
  <si>
    <t>19 Hàng Khoai, Hoàn Kiếm</t>
  </si>
  <si>
    <t>376/QĐ-UBND Ngày 24/01/2011, 1569/QĐ-UBND ngày 04/4/2011</t>
  </si>
  <si>
    <t>thương mại dịch vụ</t>
  </si>
  <si>
    <t>1123/KL-STNMT ngày 10/5/2019</t>
  </si>
  <si>
    <t>24 tháng</t>
  </si>
  <si>
    <t>Do ảnh hưởng dịch bệnh Covid 19, có lý do khách quan do điều chỉnh quy hoạch, điều chỉnh chủ trương đầu tư</t>
  </si>
  <si>
    <t>Dự án đầu tư xây dựng tổ hợp siêu thị, văn phòng kết hợp nhà ở(Công ty cổ phần Thương mại và dịch vụ Tiến Thành)</t>
  </si>
  <si>
    <t>Khu đô thị mới Việt Hưng, phường Đức Giang, Long Biên</t>
  </si>
  <si>
    <t>1565/QĐ-UBND Ngày 01/4/2016</t>
  </si>
  <si>
    <t>văn phòng, nhà xưởng, mở rộng sản xuất kinh doanh</t>
  </si>
  <si>
    <t>1341/KLTT-STNMT-TTR ngày 21/5/2019</t>
  </si>
  <si>
    <t>đang xây dựng công trình</t>
  </si>
  <si>
    <t>Trường quốc tế Oxford(Công ty CP Đầu tư Vinakim)</t>
  </si>
  <si>
    <t>TH06+NT10, Khu ĐTM Việt Hưng, Long Biên</t>
  </si>
  <si>
    <t>4920/QĐ-UBND ngày 29/10/2012</t>
  </si>
  <si>
    <t>xây dựng Trường quốc tế Oxford</t>
  </si>
  <si>
    <t>1323/KLTT-STNMT-TTr ngày 21/5/2019</t>
  </si>
  <si>
    <t>54 tháng</t>
  </si>
  <si>
    <t>Trung tâm thương mại, dịch vụ, văn phòng cao cấp(Cty cổ phần Tập đoàn đầu tư Long Giang)</t>
  </si>
  <si>
    <t>Khu ĐTM Việt Hưng, Long Biên</t>
  </si>
  <si>
    <t>5199/QĐ-UBND ngày 08/11/2011</t>
  </si>
  <si>
    <t>xây dựng Trung tâm thương mại, dịch vụ, văn phòng cao cấp</t>
  </si>
  <si>
    <t>1523/KLTT-STNMT-TTr ngày 30/5/2019</t>
  </si>
  <si>
    <t>50 tháng</t>
  </si>
  <si>
    <t>Dự án XD Khu nhà ở tại Ao trũng(Công ty CP Phát triển Tân Việt (Chủ đầu tư là Công ty cp đầu tư kinh doanh dự án nhà ở Long Biên))</t>
  </si>
  <si>
    <t>Phường Ngọc Lâm, Long Biên</t>
  </si>
  <si>
    <t>4965/QĐ-UBND
  ngày 19/8/2013
663/QĐ-
UBND ngày 05/2/2016</t>
  </si>
  <si>
    <t>1313/KLTT-STNMT-TTr ngày 20/5/2019</t>
  </si>
  <si>
    <t>Chậm GPMB</t>
  </si>
  <si>
    <t>XD tuyến đường từ đê Ngọc Thụy đến KĐT mới Thượng Thanh ( đợt 2)(Công ty cổ phần Khai Sơn)</t>
  </si>
  <si>
    <t>Phường Ngọc Thụy, Thượng Thanh, Long Biên</t>
  </si>
  <si>
    <t>xây dựng tuyến đường đê</t>
  </si>
  <si>
    <t>đang triển khai xây dựng được 90% khối lượng diện tích đất đã GPMB</t>
  </si>
  <si>
    <t>Khu nhà ở Thạch Bàn(Tổng công ty đầu tư phát triển nhà và đô thị(BQP))</t>
  </si>
  <si>
    <t>Phường Thạch Bàn, Long Biên</t>
  </si>
  <si>
    <t xml:space="preserve">3815/QĐ-
 UBND ngày 17/7/2014
</t>
  </si>
  <si>
    <t xml:space="preserve">860/KL-STNMT-
 TTr ngày 22/4/2019
</t>
  </si>
  <si>
    <t>đã xây dựng một phần</t>
  </si>
  <si>
    <t>Dự án khu chức năng đô thị mới Thượng Thanh(Công ty cổ phần Khai Sơn)</t>
  </si>
  <si>
    <t>5571/QĐ-UBND ngày 06/10/2016</t>
  </si>
  <si>
    <t>xây dựng khu đô thị mới</t>
  </si>
  <si>
    <t>Công ty cổ phần Đầu tư thương mại và Du lịch Duy Anh</t>
  </si>
  <si>
    <t>lô CC1, phường Phúc Lợi, quận Long Biên</t>
  </si>
  <si>
    <t>4607/QĐ-UBND ngày 24/8/2016</t>
  </si>
  <si>
    <t>Xây dựng cơ sở dịch vụ thương mại, văn phòng, công trình công cộng</t>
  </si>
  <si>
    <t>3091/KL-STNMT-TTr ngày 19/12/2019</t>
  </si>
  <si>
    <t>đât trống</t>
  </si>
  <si>
    <t>Trường mầm non khu đô thị Đồng Tầu(Công ty TNHH Phát triển giáo dục Nam Hà Nội)</t>
  </si>
  <si>
    <t>ô đất B8-NT, khu di dân Đồng Tầu, phường Thịnh Liệt, Hoàng Mai</t>
  </si>
  <si>
    <t>366/QĐ-UBND ngày 16/1/2012</t>
  </si>
  <si>
    <t>736/KL-STNMT-TTr ngày 08/4/2019</t>
  </si>
  <si>
    <t>84 tháng</t>
  </si>
  <si>
    <t>Thực hiện dự án Xây dựng trường mầm non tư thục Tuổi thơ(Công ty TNHH sản xuất và thương mại Trần Huy)</t>
  </si>
  <si>
    <t>Số 59 phố Thanh Đàm, phường Thanh Trì, Hoàng Mai</t>
  </si>
  <si>
    <t>1346/QĐ-UBND ngày 31/3/2015 (9)</t>
  </si>
  <si>
    <t>Số 1778/KLKT-STNMT-TTr ngày 30/10/2020 </t>
  </si>
  <si>
    <t>36 tháng\</t>
  </si>
  <si>
    <t>Công ty Cp Giáo dục Đông Đô(Trường THCS và THPT Lý Nhân Tông)</t>
  </si>
  <si>
    <t>Ô đất ký hiệu PT, KDT Kim Văn Kim Lũ, Hoàng Mai</t>
  </si>
  <si>
    <t>788/QĐ-UBND ngày 27/01/2014</t>
  </si>
  <si>
    <t>xây dựng trường học</t>
  </si>
  <si>
    <t>1686/KL-STNMT-TTr ngày 18/8/2017</t>
  </si>
  <si>
    <t>24  tháng</t>
  </si>
  <si>
    <t>Công ty Cp Giáo dục Đông Đô(Trường tiểu học Lý Nhân Tông)</t>
  </si>
  <si>
    <t>Ô đất ký hiệu TH, KDT Kim Văn Kim Lũ, Hoàng Mai</t>
  </si>
  <si>
    <t>789/QĐ-UBND ngày 27/1/2014</t>
  </si>
  <si>
    <t>XD khu nhà ở X2(Tổng Công ty Đầu tư và Phát triển nhà Hà Nội)</t>
  </si>
  <si>
    <t>X2 phường Trần Phú, Hoàng Mai</t>
  </si>
  <si>
    <t>QĐ 1361/QĐ-UBND ngày 10/3/2014</t>
  </si>
  <si>
    <t>thực hiện Dự án xây dựng khu nhà ở X2</t>
  </si>
  <si>
    <t>1721/KL-STNMT-TTr ngày 17/6/2019</t>
  </si>
  <si>
    <t>Trung tâm Thương mại Đền Lừ (Tổng Công ty cổ phần đầu tư xây dựng và thương mại Việt Nam - Constrexim Holdings)</t>
  </si>
  <si>
    <t>Khu Đền Lừ 2, phường Hoàng Văn Thụ, Hoàng Mai</t>
  </si>
  <si>
    <t>845/QĐ -UBND ngày 20/2/2009 , 1742/QĐ -UBND ngày 16/4/2010</t>
  </si>
  <si>
    <t>Thương mại</t>
  </si>
  <si>
    <t>số 75/KL-STNMT-TTr ngày 14/01/2016 ; 1850/KL-STNMT ngày 28/6/2019</t>
  </si>
  <si>
    <t>Bệnh viện kính mắt Hà Nội(Công ty cổ phần Kính mắt Hà Nội)</t>
  </si>
  <si>
    <t>Phường Hoàng Văn Thụ, Hoàng Mai</t>
  </si>
  <si>
    <t>2251/QĐ-UBND;  26/11/2008</t>
  </si>
  <si>
    <t>Số 1045/KL-STNMT-TTr ngày 08/5/2019</t>
  </si>
  <si>
    <t>Dự án xây dựng trường huấn luyện, đào tạo nhân viên dịch vụ bảo vệ( Công ty  cp dịch vụ Bảo vệ Việt Nam)</t>
  </si>
  <si>
    <t>D1/CQ4 phường Yên Sở, Hoàng Mai</t>
  </si>
  <si>
    <t>5471 ngày 22/10/2009</t>
  </si>
  <si>
    <t>XD trường</t>
  </si>
  <si>
    <t>1096/KL-STNMT-TTr ngày 06/6/2017</t>
  </si>
  <si>
    <t>64 tháng</t>
  </si>
  <si>
    <t>XD HTKT khu nhà ở giãn dân(Cty TNHH thiết kế và XD nhà)</t>
  </si>
  <si>
    <t>Vĩnh Hưng, Hoàng Mai</t>
  </si>
  <si>
    <t>QĐ 640/QĐ-UBND ngày 02/02/2010</t>
  </si>
  <si>
    <t>thực hiện dự án xây dựng hạ tầng kỹ thuật khu nhà ở giãn dân phường Vĩnh Hưng</t>
  </si>
  <si>
    <t xml:space="preserve">02/KL-UBND ngày 19/3/2019:
1085/STNMT-TTr ngày 09/5/2019
  </t>
  </si>
  <si>
    <t>Khu đô thị Pháp Vân - Tứ Hiệp - ( TCT Đầu tư phát triển nhà và đô thị (HUD))</t>
  </si>
  <si>
    <t>Quận Hoàng Mai</t>
  </si>
  <si>
    <t>7461/QĐ-UB 01/12/2002</t>
  </si>
  <si>
    <t>Xây dựng khu đô thị mới Pháp Vân - Tứ hiệp</t>
  </si>
  <si>
    <t xml:space="preserve"> số 730/KL-STNMT-TTr ngày 24/4/2014; 
 số 1178/KL-STNMT-TTr ngày 17/8/2018</t>
  </si>
  <si>
    <t>Đã xây
 dựng một phần</t>
  </si>
  <si>
    <t>Nhà ở cao tầng để bán(Tổng Công ty Bảo hiểm Bảo Việt)</t>
  </si>
  <si>
    <t>thị trấn Văn Điển, Thanh Trì</t>
  </si>
  <si>
    <t>QĐ 5802/QĐ-UBND Ngày 14/12/2011</t>
  </si>
  <si>
    <t>Nhà ở cao tầng để bán</t>
  </si>
  <si>
    <t>727/KL-STNMT-TTr ngày 08/4/2019</t>
  </si>
  <si>
    <t>60  tháng</t>
  </si>
  <si>
    <t>XD khu thương mại dịch vụ văn hóa và văn phòng làm việc(Công ty cổ phần cơ khí Tây Nội)</t>
  </si>
  <si>
    <t>xã Tứ Hiệp, Thanh Trì</t>
  </si>
  <si>
    <t>QĐ 3243/QĐ-UBND ngày 02/7/2010</t>
  </si>
  <si>
    <t>605/KL-STNMT-TTr ngày 28/3/2019</t>
  </si>
  <si>
    <t>72  tháng</t>
  </si>
  <si>
    <t>Công ty cổ phần HDP Việt Nam(Trung tâm thương mại và vật liệu xây dựng HDP Plaza)</t>
  </si>
  <si>
    <t>xã Thanh Liệt, Thanh Trì</t>
  </si>
  <si>
    <t>Quyết định 5756/QĐ-UBND Ngày 11/12/2012</t>
  </si>
  <si>
    <t> Số 1449/KL-STNMT-TTr ngày 28/5/2019 </t>
  </si>
  <si>
    <t>Đầu tư XD Trung tâm ghép tạng và khám chữa bệnh kỹ thuật cao - Học viên quân y(Học viện Quân y (BQP))</t>
  </si>
  <si>
    <t>xã Tân Triều, Thanh Trì</t>
  </si>
  <si>
    <t>2673/QĐ-UBND ngày 27/5/2016</t>
  </si>
  <si>
    <t>Trung tâm ghép tạng và khám chữa bệnh kỹ thuật cao - Học viên quân y</t>
  </si>
  <si>
    <t>Số 2260/KL-STNMT-TTr ngày 13/8/2019</t>
  </si>
  <si>
    <t>Khu đô thị Cầu Bươu(Công ty kinh doanh phát triển nhà và đô thị Hà Nội - HANHUD)</t>
  </si>
  <si>
    <t>xã Tả Thanh Oai, Tân Triều, Thanh Liệt, Thanh Trì</t>
  </si>
  <si>
    <t>số 1841/QĐ-UBND ngày 30/4/2016</t>
  </si>
  <si>
    <t>hỗn hợp</t>
  </si>
  <si>
    <t>1221 ngày 06/8/2015</t>
  </si>
  <si>
    <t>Một số ô đất đã xây dựng đưa vào sử dụng</t>
  </si>
  <si>
    <t>Khu đô thị mới Tây Nam hồ Linh Đàm(Tổng công ty Đầu tư Phát triển nhà - Bộ Xây dựng)</t>
  </si>
  <si>
    <t>huyện Thanh Trì</t>
  </si>
  <si>
    <t>số 3789/QĐ-UBND Ngày 25/9/2007</t>
  </si>
  <si>
    <t>Khu đô thị mới</t>
  </si>
  <si>
    <t>số 1585/KL-STNMT-TTr ngày 26/11/2013</t>
  </si>
  <si>
    <t>Dự án đầu tư xây dựng cơ sở sản xuất công nghiệp của Liên danh: Công ty cổ phần Đầu tư Bắc Kỳ, Công ty TNHH Tư vấn thiết kế và xây dựng phát triển đô thị Q&amp;T, Công ty cổ phần Xây dựng và đầu tư bất động sản Việt Nam</t>
  </si>
  <si>
    <t>tại xã Liên Ninh, huyện Thanh Trì, Hà Nội.</t>
  </si>
  <si>
    <t>Ngày 22/8/2013, UBND Thành phố cấp Giấy chứng nhận đầu tư điều chỉnh số 01121000903 (thay đổi lần thứ hai)</t>
  </si>
  <si>
    <t>Quyết định số 8472/QĐ-UBND ngày 06/12/2017 của UBND Thành phố</t>
  </si>
  <si>
    <t>Dự án đầu tư xây dựng cơ sở sản xuất công nghiệp</t>
  </si>
  <si>
    <t>1898 ngày 19/02/2021</t>
  </si>
  <si>
    <t>26 tháng</t>
  </si>
  <si>
    <t>Diện tích khoảng 15 m2 là 01 nhà có kết cấu tường gạch, mái lợp tôn sử dụng làm nhà bảo vệ; Diện tích khoảng 20 m2 là 01 nhà có kết cấu tường gạch, mái lợp tôn sử dụng làm văn phòng làm việc; Toàn bộ diện tích còn lại là sân bê tông và bãi đất để trống. Tại thời điểm kiểm tra không có hoạt động đầu tư, xây dựng công trình</t>
  </si>
  <si>
    <t>Xây dựng trung tâm thương mại, chợ, siêu thị, văn phòng cho thuê(Công ty Cổ phần xây dựng Sông Hồng)</t>
  </si>
  <si>
    <t>đường Xuân La, quận Tây Hồ, Hà Nội, Tây Hồ</t>
  </si>
  <si>
    <t>6463/QĐ-UBND ngày 29/12/2010</t>
  </si>
  <si>
    <t>Trung tâm thương mại, chợ, siêu thị, văn phòng cho thuê</t>
  </si>
  <si>
    <t>số 473/KL-STNMT ngày 14/3/2019</t>
  </si>
  <si>
    <t>82 tháng</t>
  </si>
  <si>
    <t>Cây xanh kết hợp Thể thao và công trình công cộng có tính chất kinh doanh(Công ty TNHH Ngọc Linh)</t>
  </si>
  <si>
    <t>161 phố Yên Phụ, Tây Hồ</t>
  </si>
  <si>
    <t>2867/QĐ-UBND Ngày 13/7/2007 , 1857/QĐ-UBND Ngày 26/2/2013</t>
  </si>
  <si>
    <t>1436/KL-STNMT 27/5/2019</t>
  </si>
  <si>
    <t>Dự án đầu tư xây dựng công trình hỗn hợp Nhà ở và công trình công cộng có tính chất kinh doanh (Công ty cổ phần Nam Hưng).</t>
  </si>
  <si>
    <t>tại lô HH1, Khu D6 Dự án đấu giá quyền sử dụng đất 18,6 ha phường Phú Thượng, quận Tây Hồ</t>
  </si>
  <si>
    <t>Quyết định số 2755/QĐ-UBND ngày 10/7/2007, số 354/QĐ-UBND ngày 21/01/2011, số 4036/QĐ-UBND ngày 29/7/2014, số 5957/QĐ-UBND ngày 13/11/2014 của UBND Thành phố</t>
  </si>
  <si>
    <t>Dự án đầu tư xây dựng công trình hỗn hợp Nhà ở và công trình công cộng có tính chất kinh doan</t>
  </si>
  <si>
    <t>số 331/KL-STNMT ngày 16/3/2020</t>
  </si>
  <si>
    <t>160 tháng</t>
  </si>
  <si>
    <t>Toàn bộ diện tích 3.626,8 m2 đất đã giải phóng mặt bằng, hiện trạng là khu đất trống, xung quanh lô đất rào tôn cao khoảng 2 m, không phát sinh hoạt động xây dựng công trình.</t>
  </si>
  <si>
    <t>Xây dựng nhà ở để bán(Công ty Xây dựng Hồng Hà)</t>
  </si>
  <si>
    <t>Xã Cổ Bi, Gia Lâm</t>
  </si>
  <si>
    <t>Quyết định số 7319/QĐ-UB ngày 01/11/2004; 2870/QĐ-UBND Ngày 21/6/2006</t>
  </si>
  <si>
    <t>Dự án nhà ở</t>
  </si>
  <si>
    <t>Số 2868/KL-STNMT-TTr ngày 22/11/2019</t>
  </si>
  <si>
    <t>Cụm công nghiệp vừa và nhỏ Lâm Giang(Công ty TNH một thành viên chiếu sáng và thiết bị đô thị)</t>
  </si>
  <si>
    <t>Xã Kiêu Kỵ, Gia Lâm</t>
  </si>
  <si>
    <t>chưa có Quyết định giao đất, cho thuê đất</t>
  </si>
  <si>
    <t>Số 1128/KL-STNMT-TTr ngày 10/5/2019</t>
  </si>
  <si>
    <t>Xây dựng khu nhà xã hội tại xã Cổ Bi(Công ty cổ phần xây lắp I - Petrolimex)</t>
  </si>
  <si>
    <t>số 4998/QĐ-UBND Ngày 28/9/2009, cho phép chuyển mục đích sử dụng </t>
  </si>
  <si>
    <t> Số 1090/KL-STNMT-TTr ngày 09/5/2019; KL số 672/KLKT-STNMT ngày 13/5/2020</t>
  </si>
  <si>
    <t>Xây dựng đường trục phát triển kinh tế xã hội Bắc Nam(Công ty cổ phần tập đoàn Nam Cường)</t>
  </si>
  <si>
    <t>Thạch Thán, Ngọc Mỹ,  Đồng Quang, Cấn Hữu, Thị trấn Quốc Oai, huyện Quốc Oai</t>
  </si>
  <si>
    <t xml:space="preserve">2959/QĐ-UBND
 28/7/2008
</t>
  </si>
  <si>
    <t>Cty cổ phần Bất động sản AIC</t>
  </si>
  <si>
    <t>Khu đấu giá Xuân Đỉnh, Bắc Từ Liêm</t>
  </si>
  <si>
    <t>GCNĐT 0112100038 ngày 10/5/2013</t>
  </si>
  <si>
    <t>QĐ 1240/QĐ-UBND 16/3/2009;
 3713/QĐ-UBND ngày 29/7/2010</t>
  </si>
  <si>
    <t>XD trụ sở, văn phòng kết hợp bãi đỗ xe</t>
  </si>
  <si>
    <t>536/KL-STNMT-TTr ngày 21/3/2019</t>
  </si>
  <si>
    <t>đã quây tôn để trống</t>
  </si>
  <si>
    <t>Công ty TNHH NN 1 thành viên đầu tư và phát triển nông nghiệp Hà Nội</t>
  </si>
  <si>
    <t>Phường Thượng Cát, quận Bắc Từ Liêm</t>
  </si>
  <si>
    <t>GCNĐT 01120000276 ngày 09/3/2009</t>
  </si>
  <si>
    <t>QĐ 941/QĐ-UBND ngày 25/2/2010</t>
  </si>
  <si>
    <t>Dự án đầu tư xây dựng kinh doanh khai thác chợ lâm sản Thượng Cát</t>
  </si>
  <si>
    <t>892/KL-STNMT-TTr ngày 12/6/2018</t>
  </si>
  <si>
    <t>Hiện trạng  là đất nông nghiệp các hộ dân vẫn đang quản lý, sử dụng</t>
  </si>
  <si>
    <t>Công ty Cổ phần Xây dựng và hỗ trợ Phát triển vận tải Phúc An</t>
  </si>
  <si>
    <t>Khu đất bãi sông Hồng TDP Đông Ngạc 1, phường Đông Ngạc, Bắc Từ Liêm</t>
  </si>
  <si>
    <t>VB số 4105/UBND-KH&amp;ĐT ngày 16/12/2008</t>
  </si>
  <si>
    <t>QĐ 2302/QĐ-UBND ngày 18/5/2009</t>
  </si>
  <si>
    <t>Dự án bãi đỗ xe tĩnh</t>
  </si>
  <si>
    <t>477/KL-STNMT-TTr ngày 15/3/2019</t>
  </si>
  <si>
    <t>hiện trạng người dân vẫn đang quản lý sử dụng</t>
  </si>
  <si>
    <t>Công ty Cổ phần Sông Hồng</t>
  </si>
  <si>
    <t>GCNĐT số 01121000028 ngày 09/5/2007</t>
  </si>
  <si>
    <t>QĐ 2057/QĐ-UBND  ngày 27/5/2008</t>
  </si>
  <si>
    <t>Tòa nhà văn phòng và khách sạn cho thuê</t>
  </si>
  <si>
    <t>1950/KL-STNMT-TTr  ngày 29/11/2018</t>
  </si>
  <si>
    <t>Hiện trạng đã quay tường rào trên khu đất có hai day nhà xưởng qây tôn mái tôn</t>
  </si>
  <si>
    <t>Công ty cổ phần Dịch vụ chăm sóc phát triển cộng đồng</t>
  </si>
  <si>
    <t>Mỹ Đình 2, Nam Từ Liêm</t>
  </si>
  <si>
    <t>GCNĐT số 01121000803 ngày 01/4/2010</t>
  </si>
  <si>
    <t>QĐ 3611/QĐ-UBND ngày 03/7/2014</t>
  </si>
  <si>
    <t>Bệnh viện đa khoa tư nhân Y Cao</t>
  </si>
  <si>
    <t>1005/KL-STNMT-TTr ngày 04/5/2019</t>
  </si>
  <si>
    <t>đã quây tôn để trống, trên khu đất có một nhà điều hành xây gạch mái lợp tôn</t>
  </si>
  <si>
    <t>Công ty Cổ phần sản xuất và Xuất Nhập khẩu Cửu Long</t>
  </si>
  <si>
    <t>Xóm 8, thôn Thị Cấm, phường Xuân Phương, quận Nam Từ liêm, Nam Từ Liêm</t>
  </si>
  <si>
    <t>Quyết định số 501/QĐ-UBND ngày 26/01/2018</t>
  </si>
  <si>
    <t>QĐ 7279/QĐ-UBND ngày 20/10/2017</t>
  </si>
  <si>
    <t>Trung tâm dạy nghề Cửu Long</t>
  </si>
  <si>
    <t>864/KL-STNMT-TTr ngày 22/4/2019</t>
  </si>
  <si>
    <t>trên khu đất đã quây tôn để trống</t>
  </si>
  <si>
    <t>Công ty cổ phần thương mại dịch vụ và Đầu tư Phú Hòa</t>
  </si>
  <si>
    <t>Mễ Trì, Nam Từ Liêm</t>
  </si>
  <si>
    <t>3790/QĐ-UBND ngày 23/8/2012</t>
  </si>
  <si>
    <t>Khu dịch vụ đào tạo nhân sự cấp cao Phú Hòa và văn phòng làm việc</t>
  </si>
  <si>
    <t>884/KL-TTCP ngày 14/4/2017</t>
  </si>
  <si>
    <t>UBND quận đã bàn giao lại cho các hộ dân quản lý, sử dụng</t>
  </si>
  <si>
    <t>Công ty cổ phần Văn Phú - Invest</t>
  </si>
  <si>
    <t>Số 23 Lương Định Của, phường Kim Liên Đống Đa</t>
  </si>
  <si>
    <t>Vb số 816/UBND-KT ngày 18/9/2014</t>
  </si>
  <si>
    <t>QĐ 3562/QĐ-UBND ngày 8/8/2012</t>
  </si>
  <si>
    <t>Khai thác chợ Kim Liên</t>
  </si>
  <si>
    <t>1276/KL-STNMT-TTr ngày 17/5/2019</t>
  </si>
  <si>
    <t>Vẫn là chợ cũ truyền thống các hộ dân vẫn đang kinh doanh</t>
  </si>
  <si>
    <t>Công ty cổ phần Đầu tư xây dựng và Phát triển Phương Bắc</t>
  </si>
  <si>
    <t>Kim Chung, Hoài Đức</t>
  </si>
  <si>
    <t>2523/QĐ-UBND ngày 17/8/2008</t>
  </si>
  <si>
    <t>QĐ 967/QĐ-UBND ngày 17/4/2008</t>
  </si>
  <si>
    <t>Khu nhà ở hỗn hợp Phương Bắc</t>
  </si>
  <si>
    <t>1415/KL-STNMT-Ttra ngày 24/5/2019</t>
  </si>
  <si>
    <t>2/3 diện tích  dự án đã triển khai đầu tư xây dựng đường vành đai 3,5. một phần diện tích còn lại là nhà tạm</t>
  </si>
  <si>
    <t>Công ty TNHH Đầu tư và Phát triển nguồn nhân lực Vận tải Đức Phượng</t>
  </si>
  <si>
    <t>Đức Thượng, Hoài Đức</t>
  </si>
  <si>
    <t>GCNĐT 03121000201 ngày 29/02/2008</t>
  </si>
  <si>
    <t>QĐ 3015/QĐ-UBND ngày 18/6/2009</t>
  </si>
  <si>
    <t>Trung tâm dạy nghề láy xe dân lập Đức Phượng</t>
  </si>
  <si>
    <t>1126/KL-STNMT-TTr NGÀY 29/5/2019</t>
  </si>
  <si>
    <t>Hiện trạng đã san lấp mặt bằng, ranh giới không rõ ràng</t>
  </si>
  <si>
    <t>Công ty TNHH xây dựng và thương mại Ngọc Hà</t>
  </si>
  <si>
    <t>Xã Quang Tiến, huyện Sóc Sơn</t>
  </si>
  <si>
    <t xml:space="preserve">
 3107/QĐ-UBND ngày 24/06/2010
</t>
  </si>
  <si>
    <t>QĐ 927/QĐ-UBND, ngày 22/02/2012</t>
  </si>
  <si>
    <t>Trung tâm chăm sóc người cao tuổi Ngọc Hà</t>
  </si>
  <si>
    <t>547/KL-STNMT-TTr, ngày 22/3/2019</t>
  </si>
  <si>
    <t>Chủ đầu tư đã xây dựnghàng rào, cổng, văn phòng Ban Quản lý dự án, san nền đường nội bộ.</t>
  </si>
  <si>
    <t>Công ty cổ phần đầu tư và xây dựng công trình 134</t>
  </si>
  <si>
    <t>51 Đốc Ngữ, Liễu Giai, Ba Đình</t>
  </si>
  <si>
    <t>2461/QĐ-UBND ngày 08/12/2008</t>
  </si>
  <si>
    <t>công trình hỗn hợp nhà chung cư cao tầng)</t>
  </si>
  <si>
    <t>1246/KLTT-STNMT-TTr ngày 16/5/2019</t>
  </si>
  <si>
    <t>Đã xây dựng xong tầng hầm và 01 tầng nổi, hiện đang dừng thi công</t>
  </si>
  <si>
    <t>Công ty cổ phần đầu tư phát triển đô thị UDPI</t>
  </si>
  <si>
    <t>Số 9 ngõ 29 phố Láng Hạ (số cũ là ngõ 5 Láng Hạ), Ba Đình</t>
  </si>
  <si>
    <t>2882/QĐ-UBND ngày   25/4/2002</t>
  </si>
  <si>
    <t>Xây dựng nhà để bán)</t>
  </si>
  <si>
    <t>Số 2652/KL-STNMT-TTr ngày 21/10/2019  </t>
  </si>
  <si>
    <t>Đất trống</t>
  </si>
  <si>
    <t>Công ty Cổ phần tư vấn đầu tư dự án quốc tế ICC</t>
  </si>
  <si>
    <t>Số 2-4 Đội Nhân, phường Vĩnh Phúc, Ba Đình</t>
  </si>
  <si>
    <t>5328/QĐ-UB ngày 25/8/2004</t>
  </si>
  <si>
    <t>Xây dựng khu văn phòng và nhà ở</t>
  </si>
  <si>
    <t>278/KL-STNMT-TTr ngày 17/3/2015</t>
  </si>
  <si>
    <t>đã xong công tác
 bồi thường GPMB, có tường rào bao quanh, không có hoạt động xây dựng</t>
  </si>
  <si>
    <t>Công ty TNHH lương thực thực phẩm và hỗ trợ ngành ong</t>
  </si>
  <si>
    <t>15 Thành Công, Ba Đình</t>
  </si>
  <si>
    <t>258/QĐ-UB ngày 16/01/2006</t>
  </si>
  <si>
    <t>văn phòng làm việc và cho thuê</t>
  </si>
  <si>
    <t>476/KL-STNMT-TTr ngày 09/4/2018</t>
  </si>
  <si>
    <t>Hiện đã xây dựng xong tầng hầm và 06 tầng nổi</t>
  </si>
  <si>
    <t>Công ty TNHH Pacific Thăng Long</t>
  </si>
  <si>
    <t>15-17 Ngọc Khánh, Ba Đình</t>
  </si>
  <si>
    <t>2190/QĐ-UB ngày 22/4/2003</t>
  </si>
  <si>
    <t>Khu phức hợp Giảng Võ</t>
  </si>
  <si>
    <t xml:space="preserve">710/KL-STNMT-TTr 
 ngày 08/4/2019
</t>
  </si>
  <si>
    <t>Công ty cổ phần trung tâm hội chợ triển lãm Việt Nam</t>
  </si>
  <si>
    <t>148 Giảng võ p. Giảng võ, Ba Đình</t>
  </si>
  <si>
    <t>654/QĐ-UBND ngày 30/01/2011</t>
  </si>
  <si>
    <t>Tổ hợp trung tâm dịch vụ thương mại và nhà ở</t>
  </si>
  <si>
    <t>KLTT số 1900/KLTT-STNMT-TTr ngày 03/7/2019</t>
  </si>
  <si>
    <t>công ty cổ phần VIPTOUR-TOGI</t>
  </si>
  <si>
    <t>10 phố Trấn Vũ, phường Quán Thánh, Ba Đình</t>
  </si>
  <si>
    <t xml:space="preserve">
3270/QĐ-UBND ngày 22/5/2013</t>
  </si>
  <si>
    <t>Khách sạn năm sao</t>
  </si>
  <si>
    <t>552/KL-STNMT -TTr ngày 19/4/2018</t>
  </si>
  <si>
    <t>Đã xây dựng 02 tầng hầm, hiện đang dừng thi công</t>
  </si>
  <si>
    <t>Cty TNHH Trung Nam</t>
  </si>
  <si>
    <t>Cụm Công nghiệp thị trấn Phúc Thọ, Phúc Thọ</t>
  </si>
  <si>
    <t>1738/QĐ-UBND ngày 19/9/2007</t>
  </si>
  <si>
    <t>Sản xuất gỗ ép công nghiệp</t>
  </si>
  <si>
    <t>1652/KL-STNMT-TTr ngày 11/6/2019 </t>
  </si>
  <si>
    <t>đất trống</t>
  </si>
  <si>
    <t>CTy TM Lộc Thọ</t>
  </si>
  <si>
    <t xml:space="preserve">826/QĐ-UBND 
 ngày 12/5/2006
</t>
  </si>
  <si>
    <t>Trung tâm 
dịch vụ giao thông tổng hợp</t>
  </si>
  <si>
    <t xml:space="preserve">
1441/KL-
 STNMT-ĐTTr ngày 01/11/2013
</t>
  </si>
  <si>
    <t>Cty CPTM Hatako</t>
  </si>
  <si>
    <t>1736/QĐ-UBND ngày 19/9/2007</t>
  </si>
  <si>
    <t>Sản xuất bao bì carton sóng và giấy Krarf</t>
  </si>
  <si>
    <t xml:space="preserve">
1526/KLTT-STNMT-
TTr ngày 30/5/2019
</t>
  </si>
  <si>
    <t>Công ty 
cổ phần Thương mại và Xây dựng Á Châu</t>
  </si>
  <si>
    <t>xã Trung
 Sơn Trầm, Thị xã Sơn Tây</t>
  </si>
  <si>
    <t>1199/QĐ-
UBND ngày 11/3/2009</t>
  </si>
  <si>
    <t xml:space="preserve">Dự án
 tiểu khu nhà ở Đồi Dền </t>
  </si>
  <si>
    <t>KLTT số 894/KLTT-STNMT-TTr ngày 05/02/2021</t>
  </si>
  <si>
    <t>Đang triển khai xây dựng 1 phần dự án</t>
  </si>
  <si>
    <t>Công ty du lịch bốn mùa</t>
  </si>
  <si>
    <t>Đồi Dài - Đồng Mô, TX. Sơn Tây</t>
  </si>
  <si>
    <t xml:space="preserve">2596/QĐ-
 UBND ngày
  21/7/2008
</t>
  </si>
  <si>
    <t>xây dựng và kinh doanh khu du lịch, dịch vụ sinh thái, kinh doanh dịch vụ thương mại</t>
  </si>
  <si>
    <t>2680/KL-STNMT-TTr ngày 21/12/2017</t>
  </si>
  <si>
    <t>01 nhà 03 tầng 
diện tích xây dựng khoảng 100m2 sử dụng làm văn phòng Công ty, hiện tại không có hoạt động đầu tư xây dựng công trình trên khu đất</t>
  </si>
  <si>
    <t>Công ty CP Y khoa Đức Việt</t>
  </si>
  <si>
    <t>Đồng Vai, Đồng Đỏ, Ao Khoai, Xuân Mai, Chương Mỹ</t>
  </si>
  <si>
    <t xml:space="preserve">5100/QĐ-
 UBND
  ngày 
 30/9/2009
</t>
  </si>
  <si>
    <t>Bệnh viện đa khoa tư nhân Đức Việt</t>
  </si>
  <si>
    <t xml:space="preserve">1206/KL-
 STNMT-TTr ngày 16/6/2017
</t>
  </si>
  <si>
    <t>Công ty CP tập đoàn Đông Đô</t>
  </si>
  <si>
    <t>xã Đông Sơn, Chương Mỹ</t>
  </si>
  <si>
    <t>3755/QĐ-UBND ngày 21/8/2012</t>
  </si>
  <si>
    <t>xây dựng
 khu dịch vụ du lịch sinh thái Thăng Long</t>
  </si>
  <si>
    <t xml:space="preserve">1207/KL-
 STNMT-TTr ngày 16/6/2017
</t>
  </si>
  <si>
    <t>Đã xây 
dựng xong một phần dự án</t>
  </si>
  <si>
    <t>Tòa nhà đa chức năng ; Công ty cổ phần phát triển Tây Hà Nội</t>
  </si>
  <si>
    <t>Phường Mai Dịch, Cầu Giấy</t>
  </si>
  <si>
    <t>2291/QĐ-UBND Ngày 15/5/2009</t>
  </si>
  <si>
    <t>Tòa nhà</t>
  </si>
  <si>
    <t>1292/KL-STNMT Ngày 20/5/2019</t>
  </si>
  <si>
    <t>Trung tâm bán, giới thiệu và bảo hành xe ô tô HONDA và các loại xe khác ; Công ty cổ phần tập đoàn Thái Bình</t>
  </si>
  <si>
    <t>2268/QĐ-UBND Ngày 11/6/2008</t>
  </si>
  <si>
    <t>1490/KLTT-STNMT ngày 29/05/2019 </t>
  </si>
  <si>
    <t>Khu văn phòng dịch vụ dạy nghề ; CTCP phát triển ĐTXD và Thương mại Thủ Đô</t>
  </si>
  <si>
    <t>Phường Mai Dịch Cầu Giấy, Cầu Giấy</t>
  </si>
  <si>
    <t>3482/QĐ-UBND Ngày 27/06/2014</t>
  </si>
  <si>
    <t>văn phòng dịch vụ dạy nghề</t>
  </si>
  <si>
    <t>1373/KLTT-STNMT ngày 22/05/2019</t>
  </si>
  <si>
    <t>Đầu tư xây dựng công trình hỗn hợp dịch vụ, thương mại, văn phòng lắp ráp thiết bị điện, điện tử ; Công ty cổ phần Hữu nghị Fortika</t>
  </si>
  <si>
    <t>2478/QĐ-UBND ngày 01/6/2011; 6058/QĐ-UBND ngày 20/11/2014 ; 951/QĐ-UBND ngày 25/02/2015</t>
  </si>
  <si>
    <t>dịch vụ, thương mại, văn phòng lắp ráp thiết bị</t>
  </si>
  <si>
    <t>Công ty cổ phần Đầu tư xây dựng Ba Đình thực hiện dự án đầu tư Khu nhà ở Mai Lâm</t>
  </si>
  <si>
    <t>Giấy chứng nhận đầu tư số 01121000056 ngày 16/7/2007</t>
  </si>
  <si>
    <t>Quyết định số 905/QĐ-UBND ngày 05/02/2009</t>
  </si>
  <si>
    <t>dự án đầu tư Khu nhà ở Mai Lâm</t>
  </si>
  <si>
    <t>2112/KLKT-STNMT ngày 18/12/2020</t>
  </si>
  <si>
    <t>Toàn bộ diện tích 14.220 m2 đất có hàng rào xung quanh bằng gạch, cột bê tông và dây thép B40. Trên khu đất đã đầu tư xây dựng hạ tầng kỹ thuật. Tại thời điểm kiểm tra không có hoạt động đầu tư xây dựng.</t>
  </si>
  <si>
    <t>B16</t>
  </si>
  <si>
    <t>Hải Phòng</t>
  </si>
  <si>
    <t>Công ty Phát triển nuôi trồng thủy sản Đông Á</t>
  </si>
  <si>
    <t>Ngọc Hải, Đồ Sơn</t>
  </si>
  <si>
    <t>Sản xuất, kinh doanh</t>
  </si>
  <si>
    <t>Sử dụng vào nhu cầu khác</t>
  </si>
  <si>
    <t xml:space="preserve">Chi nhánh Kỹ nghệ điện lạnh Hải Phòng </t>
  </si>
  <si>
    <t>Vạn Sơn, Đồ Sơn</t>
  </si>
  <si>
    <t>QĐ số 2197/QĐ-UB ngày 11/9/2003</t>
  </si>
  <si>
    <t>Đã đấu giá quyền sử dụng đất</t>
  </si>
  <si>
    <t xml:space="preserve">Công ty dầu lửa Trung ương </t>
  </si>
  <si>
    <t>QĐ số 2509/QĐ-UB ngày 13/10/2003</t>
  </si>
  <si>
    <t>Khách sạn</t>
  </si>
  <si>
    <t>Công ty Cổ phần Kinh doanh và chế biến hàng xuất nhập khẩu Đà Nẵng (Khu 2)</t>
  </si>
  <si>
    <t>Anh Dũng, Dương Kinh</t>
  </si>
  <si>
    <t>QĐ sôố 1674/QĐ-UBND ngày 11/10/2010</t>
  </si>
  <si>
    <t>Xây dựng Xưởng sản xuất bao bì carton</t>
  </si>
  <si>
    <t>Đã san lấp mặt bằng; dự án chậm tiến độ</t>
  </si>
  <si>
    <t>Công ty Cổ phần Đầu tư Phát triển Vạn Xuân</t>
  </si>
  <si>
    <t>Tân Thành, Dương Kinh</t>
  </si>
  <si>
    <t>QĐ số 1942/QĐ-UBND ngày 17/11/2008</t>
  </si>
  <si>
    <t>Khu đô thị</t>
  </si>
  <si>
    <t>Trung tâm phát triển quỹ đất đang quản lý</t>
  </si>
  <si>
    <t>Công ty Cổ phần Thương mại Nam Mỹ</t>
  </si>
  <si>
    <t>Phù Long (khu vực Bãi Giai), Cát Hải</t>
  </si>
  <si>
    <t>QĐ số 1517/QĐ-UB ngày 20/5/2004</t>
  </si>
  <si>
    <t>Nuôi trồng thủy sản</t>
  </si>
  <si>
    <t>Đã giao cho địa phương quản lý</t>
  </si>
  <si>
    <t>Trường phổ thông nhiều cấp học Nguyễn Tất Thành</t>
  </si>
  <si>
    <t>An Đồng, An Dương</t>
  </si>
  <si>
    <t>2847/QĐ-UBND ngày 27/12/2006</t>
  </si>
  <si>
    <t>Trường học</t>
  </si>
  <si>
    <t>Xây dựng nhà ở xã hội</t>
  </si>
  <si>
    <t>Công ty Cổ phần ACS Việt Nam</t>
  </si>
  <si>
    <t>3415/QĐ-UB ngày 31/12/2002</t>
  </si>
  <si>
    <t xml:space="preserve"> </t>
  </si>
  <si>
    <t>Viễn thông Hải Phòng</t>
  </si>
  <si>
    <t>QĐ số 2420/QĐ-UB ngày 21/10/2005</t>
  </si>
  <si>
    <t>Trạm cập bờ cáp quang biển Đồ Sơn</t>
  </si>
  <si>
    <t>Công ty Cổ phần Hóa dầu và Xơ sợi dầu khí</t>
  </si>
  <si>
    <t>Đông Hải 2, Hải An</t>
  </si>
  <si>
    <t>QĐ sô 2269/QĐ-UB ngày 28/12/2010</t>
  </si>
  <si>
    <t>XD khu nhà ở xã hội cho cán bộ, công nhân viên</t>
  </si>
  <si>
    <t>Công ty Cổ phần Bắc Mật</t>
  </si>
  <si>
    <t>Đông Sơn,  Thủy Nguyên</t>
  </si>
  <si>
    <t>QĐ số 594/QĐ-UBND ngày 12/4/2010</t>
  </si>
  <si>
    <t>Đang triên khai xây dựng thực hiện dự án</t>
  </si>
  <si>
    <t>Tiếp tục giám sát việc thực hiện dự án trong thời gian gia hạn tiến độ sử dụng đất 24 tháng</t>
  </si>
  <si>
    <t>Công ty Cổ phần Đầu tư phát triển rừng và kinh doanh dịch vụ du lịch sinh thái Hà Phú</t>
  </si>
  <si>
    <t>Cát Bà, Cát Hải</t>
  </si>
  <si>
    <t>QĐ số 1271/QĐ-UB ngày 29/4//2004; GCN QSDĐ số 00026QSDĐ/1271 ngày 15/7/2004</t>
  </si>
  <si>
    <t>Khu du lịch</t>
  </si>
  <si>
    <t>Công ty Cổ phần Thương mại Tùng Long</t>
  </si>
  <si>
    <t>QĐ số 2096/QĐ-UBND ngày 23/10/2013</t>
  </si>
  <si>
    <t>Công ty TNHH Hiến Thành</t>
  </si>
  <si>
    <t>Quang Trung, An Lão</t>
  </si>
  <si>
    <t>QĐ số 640/QĐ-UBND ngày 22/3/2017</t>
  </si>
  <si>
    <t>Nhà máy sản xuất hàng tiêu dùng bằng nhôm</t>
  </si>
  <si>
    <t>Công ty Cổ phần May Hoa Phượng</t>
  </si>
  <si>
    <t>QĐ số 2337/QĐ-UBND ngày 18/11/2009</t>
  </si>
  <si>
    <t>Cơ sở sản xuất</t>
  </si>
  <si>
    <t>Công ty Cổ phần Xây dựng thương mại Hòa Bình</t>
  </si>
  <si>
    <t>Đông Sơn, Thủy Nguyên</t>
  </si>
  <si>
    <t>QĐ số 2165/QĐ-UBND ngày 05/11/2013</t>
  </si>
  <si>
    <t>Xây dựng Nhà điều hành, cửa hàng và kho bãi trung chuyển hàng hóa</t>
  </si>
  <si>
    <t>1812/QĐ-UBND ngày 10/11/2011</t>
  </si>
  <si>
    <t>Cty cổ phần thương mại Hải Phòng Plaza</t>
  </si>
  <si>
    <t>Lô 01/8B Khu đô thị mới Ngã 5-sân bay Cát Bi, Đằng Lâm, Ngô Quyền</t>
  </si>
  <si>
    <t>QĐ 608/QĐ-UBND ngày 10/4/2009</t>
  </si>
  <si>
    <t>Trung tâm thương mại đa chức năng HP Plazza</t>
  </si>
  <si>
    <t>Công ty Cổ phần Tập đoàn Nam Cường Hà Nội</t>
  </si>
  <si>
    <t>QĐ số 344/QĐ-UBND ngày 06/02/2002</t>
  </si>
  <si>
    <t>Xây dựng Trung tâm du lịch và giải trí (Khu B - khách sạn Đồ Sơn)</t>
  </si>
  <si>
    <t>Công ty TNHH Đầu tư Thanh Sang</t>
  </si>
  <si>
    <t>Thành Tô, Hải An</t>
  </si>
  <si>
    <t>QĐ số 551/QĐ-UBND ngày 21/3/2013</t>
  </si>
  <si>
    <t>Xây dựng trường Mầm non Thanh Sang</t>
  </si>
  <si>
    <t>Công ty TNHH Thương mại Đan Việt</t>
  </si>
  <si>
    <t>Quốc Tuấn, An Lão</t>
  </si>
  <si>
    <t>QĐ số 498/QĐ-UBND ngày 03/3/2014</t>
  </si>
  <si>
    <t>Xây dựng dự án khu kinh doanh dịch vụ</t>
  </si>
  <si>
    <t xml:space="preserve">Công ty CP Thương mại và Du Lịch Kim Liên </t>
  </si>
  <si>
    <t>Xã An Hưng, huyện An Dương</t>
  </si>
  <si>
    <t>QĐ số 2259/QĐ-IBND ngày 04/11/2009</t>
  </si>
  <si>
    <t>Đầu tư xây dựng Nhà máy chế biến thực phẩm</t>
  </si>
  <si>
    <t>Công ty TNHH TM Du lịch EIE</t>
  </si>
  <si>
    <t>Ngô Quyền, Hải An</t>
  </si>
  <si>
    <t>QĐ 2803/QĐ-UB ngày 02/12/2005</t>
  </si>
  <si>
    <t xml:space="preserve">Trung tâm thương mại </t>
  </si>
  <si>
    <t>Công ty Cổ phần Đầu tư thương mại Hàng hải Hải Phòng</t>
  </si>
  <si>
    <t>Máy Tơ, Ngô Quyền</t>
  </si>
  <si>
    <t>Kho bãi</t>
  </si>
  <si>
    <t>Sử dụng đất sai mục đích, chưa đưa đất vào sử dụng</t>
  </si>
  <si>
    <t>Tờ trình số 290 ngày 21/6/2016, thu hồi đất của Công ty tại số 16 Hoàng Diệu, Máy Tơ.</t>
  </si>
  <si>
    <t>Ngân hàng thương mại Cổ phần Dầu khí Toàn Cầu (nay là Ngân hàng thương mại TNHH MTV Dầu khí Toàn cầu</t>
  </si>
  <si>
    <t>35 Quang Trung, Minh Khai, Hồng Bàng</t>
  </si>
  <si>
    <t>GCN số A0 892112 ngày 29/9/2009 của Sở TNMT</t>
  </si>
  <si>
    <t>Xây dựng văn phòng cho thuê</t>
  </si>
  <si>
    <t>Công ty Cổ phần Đầu tư và thương mại Hùng Quỳnh</t>
  </si>
  <si>
    <t>Nam Sơn, An Dương và Quán Toan, Hồng Bàng</t>
  </si>
  <si>
    <t>QĐ số 1881/QĐ-UBND ngày 22/8/2006</t>
  </si>
  <si>
    <t>Khu du lịch sinh thái</t>
  </si>
  <si>
    <t>Lán tạm, chưa triển khai thực hiện dự án</t>
  </si>
  <si>
    <t>Thành phố có văn bản dùng thực hiện dự án, Sở TNMT bám sát tiến độ để thu hồi đất theo quy định</t>
  </si>
  <si>
    <t>Công ty Cổ phần Thương mại và Dịch vụ Hồng Ngọc</t>
  </si>
  <si>
    <t>Đông Hải 1, Hải An</t>
  </si>
  <si>
    <t>QĐ số 567/QĐ-UBND ngày 15/3/2017</t>
  </si>
  <si>
    <t>Xây dựng khu vui chơi, giải trí công viên Hồ Phương Lưu</t>
  </si>
  <si>
    <t>Công ty TNHH Đỉnh Vàng</t>
  </si>
  <si>
    <t>xã Hòa Bình, huyện Thủy Nguyên</t>
  </si>
  <si>
    <t>QĐ số 1580/QĐ-UBND ngày 19/8/2013</t>
  </si>
  <si>
    <t xml:space="preserve">Xây dựng khu du lịch sinh thái, thể thao liên hiệp, giải trí nghỉ dưỡng </t>
  </si>
  <si>
    <t>Công ty Cổ phần Kho vận và Hàng hải Việt Nam (Khu đất của Công ty Nạo vét đường sông I cũ)</t>
  </si>
  <si>
    <t>Khu 1, phường Hải Sơn, quận Đồ Sơn</t>
  </si>
  <si>
    <t>Quyết định giao đất số 2405/QĐ-U
BND ngày 03/12/2007 của Uỷ ban
 nhân dân thành phố Hải Phòng</t>
  </si>
  <si>
    <t>Thực hiện Dự án đầu tư xây dựng khách sạn Vilogi</t>
  </si>
  <si>
    <t>Công ty cổ phần xây dựng Ngô Quyền</t>
  </si>
  <si>
    <t>Quán Toan, Hồng Bàng</t>
  </si>
  <si>
    <t>Quyết định số 3075 ngày 09/12/2016 của UBND thành phố</t>
  </si>
  <si>
    <t>Xây dựng khu nhà ở thương mại</t>
  </si>
  <si>
    <t>Đang lập hồ sơ trình gia hạn theo quy định</t>
  </si>
  <si>
    <t>Trại Chuối, Hồng Bàng</t>
  </si>
  <si>
    <t>Quyết định 2845/QĐ-UB ngày 20/11/2002 của UBND thành phố</t>
  </si>
  <si>
    <t>XD khu nhà ở cho CBCNV</t>
  </si>
  <si>
    <t>Quyết định số 3170/QĐ-UBND ngày 21/11/2017 của UBND thành phố</t>
  </si>
  <si>
    <t>XD khu nhà ở thương mại</t>
  </si>
  <si>
    <t xml:space="preserve">Hội chữ thập đỏ thành phố </t>
  </si>
  <si>
    <t>GCN số CT 00515 ngày 11/10/2011</t>
  </si>
  <si>
    <t>Đã san lấp mặt bằng và xây dựng căn nhà khoảng 100 m2, còn lại để hoang</t>
  </si>
  <si>
    <t>Có 01 nhà 03 tầng, chưa xd các công trình còn lại của Dự án</t>
  </si>
  <si>
    <t>Công ty Cổ phần Xây dựng nhà ở Hải Phòng</t>
  </si>
  <si>
    <t>Phường Vạn Hương, quận Đồ Sơn</t>
  </si>
  <si>
    <t>Quyết định số 1938/QĐ-UBND ngày 10/9/2004 của UBND thành phố</t>
  </si>
  <si>
    <t>XD văn phòng làm việc và nhà nghỉ cán bộ công nhân viên</t>
  </si>
  <si>
    <t>Doanh nghiệp tư nhân  Hoa Hồng</t>
  </si>
  <si>
    <t xml:space="preserve"> Đồng Hòa, Kiến An</t>
  </si>
  <si>
    <t>QĐ số 1786/QĐ-UBND ngày 17/9/2013</t>
  </si>
  <si>
    <t>Xây dựng khu ẩm thực và dịch vụ tổng hợp</t>
  </si>
  <si>
    <t>Đang triên khai xây dựng thực hiện dự án, nhưng chưa hoàn thiện</t>
  </si>
  <si>
    <t>Công ty Cổ phần Thương mại dịch vụ và xây dựng Đại Việt Phát</t>
  </si>
  <si>
    <t>36 Nguyễn Hữu Cầu, phường Hải Sơn,quận Đồ Sơn</t>
  </si>
  <si>
    <t>GCN QSDĐ số AI 210324 ngày 16/6/2008 của UBND thành phố</t>
  </si>
  <si>
    <t>Trường Đại học dân lập Hải Phòng</t>
  </si>
  <si>
    <t>Minh Tân, Kiến Thụy</t>
  </si>
  <si>
    <t>QĐ số 2605/QĐ-UBND ngày 28/12/2009</t>
  </si>
  <si>
    <t>Kết luận số 02/KL-TTr ngày 03/12/2015 của Sở TNMT; theo đó Dự án Vi phạm điểm i khoản 1 Điều 64 Luật Đất đai năm 2013</t>
  </si>
  <si>
    <t>Thu hồi giao Trung tâm Phát triển quỹ đất quản lý</t>
  </si>
  <si>
    <t>Công ty Cổ phần Thương mại Kinh Thành</t>
  </si>
  <si>
    <t>QĐ số 1171/QĐ-UBND ngày 15/7/2010</t>
  </si>
  <si>
    <t>Khu du lịch, đô thị</t>
  </si>
  <si>
    <t>Dự án Khu đô thị Our City</t>
  </si>
  <si>
    <t>Phường Hải Thành, quận Dương Kinh</t>
  </si>
  <si>
    <t xml:space="preserve">Quyết định số 2071/QĐ-UBND ngày 19/9/2006 </t>
  </si>
  <si>
    <t>Đoàn kiểm tra Thành ủy</t>
  </si>
  <si>
    <t>Dự án xây dựng tổ hợp khu Resrot Sông Giá</t>
  </si>
  <si>
    <t>Xã Lưu Kiếm, huyện Thủy Nguyên</t>
  </si>
  <si>
    <t xml:space="preserve">Quyết định số 2449/QĐ-UBND ngày 07/12/2009 </t>
  </si>
  <si>
    <t>Khu du lịch nghỉ dưỡng</t>
  </si>
  <si>
    <t>Đoàn kiểm tra các dự án du lịch</t>
  </si>
  <si>
    <t>Công ty TNHH Dịch vụ ăn uống Ba sao</t>
  </si>
  <si>
    <t>Phường Kênh Dương, quận Lê Chân</t>
  </si>
  <si>
    <t>Quyết định số 3311/QĐ-UBND ngày 30/10/2020</t>
  </si>
  <si>
    <t>Sở TNMT đã kiểm tra ngày 05/01/2022 xác định vi phạm điểm I khoản 1 Điều 64 Luật Đất đai 2013</t>
  </si>
  <si>
    <t>Đất trống, DN đã khoan thăm dò địa chất để phục vụ việc triển khai thực hiện Dự án</t>
  </si>
  <si>
    <t>B17</t>
  </si>
  <si>
    <t>Hải Dương</t>
  </si>
  <si>
    <t>Công ty Cổ phần
Xuyên Á</t>
  </si>
  <si>
    <t>Kinh doanh dịch vụ lưu trú, tổ chức sự kiện, ăn uống</t>
  </si>
  <si>
    <t>-</t>
  </si>
  <si>
    <t>Công ty Cổ phần Huyndai Hải Dương</t>
  </si>
  <si>
    <t>Cơ sở kinh doanh dịch vụ sửa chữa, bảo dưỡng ô tô</t>
  </si>
  <si>
    <t>tại thôn Phú Lương, xã Nam Đồng, thành phố Hải Dương</t>
  </si>
  <si>
    <t>Quyết định chủ trường đầu tư lần đầu ngày 28/12/2007,
điều chỉnh tháng 5/2020, đưa dự án hoạt động trước 31/12/2020</t>
  </si>
  <si>
    <t>Các Quyết định   số 1163/Q Đ- UBND
ngày 04/4/2008;
1503/QĐ-UBND
ngày 23/4/2009.</t>
  </si>
  <si>
    <t>Nhà máy chế biến rau, củ, quả</t>
  </si>
  <si>
    <t>Không làm   việc được  với chủ    đầu tư</t>
  </si>
  <si>
    <t>Phường Việt Hòa, thành phố Hải Dương</t>
  </si>
  <si>
    <t>Thông báo 191/TB- UBND
ngày 17/12/2007,
đưa dự án vào hoạt động trước 31/12/2020</t>
  </si>
  <si>
    <t>Xây dựng Bệnh viện</t>
  </si>
  <si>
    <t>Công ty Cổ phần Tuấn Phát</t>
  </si>
  <si>
    <t>Thôn Quý Dương, xã Tân Trường, huyện Cẩm Giàng</t>
  </si>
  <si>
    <t>Nhà máy gạch tuynel</t>
  </si>
  <si>
    <t>Đất      để trống</t>
  </si>
  <si>
    <t>Công ty Cổ phần Thương mại dịch vụ An Thành</t>
  </si>
  <si>
    <t>Phía Bắc Quốc lộ 5, xã Cẩm Phúc, huyện Cẩm Giàng</t>
  </si>
  <si>
    <t>2335/QĐ-UBND ngày 10/7/2019, Đưa dự án vào hoạt động trong 24 tháng</t>
  </si>
  <si>
    <t>Cơ sở sản xuất hàng nông sản và cho thuê nhà xưởng</t>
  </si>
  <si>
    <t>Xã Hưng Thịnh, huyện Bình Giang</t>
  </si>
  <si>
    <t>Nhà máy luyện silicgang và cán thép nóng</t>
  </si>
  <si>
    <t>Công ty TNHH Mastina</t>
  </si>
  <si>
    <t>Nhà máy may xuất khẩu</t>
  </si>
  <si>
    <t>Đã đi vào hoạt động</t>
  </si>
  <si>
    <t>Công ty TNHH Nam Huy Phát</t>
  </si>
  <si>
    <t>GCNĐT
số 0412100075
ngày 23/12/2013,
được điều chỉnh tiến độ, đưa dự án vào hoạt động trước 31/12/2020</t>
  </si>
  <si>
    <t>2460/QĐ-UBND
ngày 08/10/2014</t>
  </si>
  <si>
    <t>Cơ sở kinh doanh vật liệu xây dựng, máy nông nghiệp</t>
  </si>
  <si>
    <t>QĐ số 2459/QĐ- UBND
ngày 07/9/2016, Đưa dự án vào hoạt động trong 36 tháng</t>
  </si>
  <si>
    <t>3852/QĐ- UBND
ngày 22/12/2016</t>
  </si>
  <si>
    <t>Nhà máy gia công nhôm kím</t>
  </si>
  <si>
    <t>Công ty CP Đầu tư phát triển dịch vụ Trường Thịnh</t>
  </si>
  <si>
    <t>Lô 28B, Khu đô thị mới Ngã 5 - Sân bay Cát Bi, Đông Khê, Ngô Quyền</t>
  </si>
  <si>
    <t>QĐ số 153/QĐ-UBND ngày 20/01/2015</t>
  </si>
  <si>
    <t>Xây dựng phòng khám tổng hợp và dịch vụ bán buôn dụng cụ y tế với quy mô cho phép, đạt tiêu chuẩn quốc gia</t>
  </si>
  <si>
    <t>Công ty TNHH Thực phẩm Tin Tin</t>
  </si>
  <si>
    <t>Cơ sở sản xuất nước uống từ sản phẩm nông nghiệp, nước có ga</t>
  </si>
  <si>
    <t>Không làm việc được với chủ đầu tư</t>
  </si>
  <si>
    <t>Công ty Cổ phần gạch Thành Công NS</t>
  </si>
  <si>
    <t>Xã Hiệp Cát, huyện Nam Sách</t>
  </si>
  <si>
    <t>QĐ cấp
GCNQSDĐ số 873/QĐ-UBND
ngày 13/3/2019</t>
  </si>
  <si>
    <t>Đất để trống</t>
  </si>
  <si>
    <t>Xã Đại Đức, huyện Kim Thành</t>
  </si>
  <si>
    <t>1131/QĐ- UBND
ngày 16/4/20
18, Đưa dự án vào hoạt động trong 24 tháng</t>
  </si>
  <si>
    <t>2470/QĐ-UBND
ngày 20/7/2018</t>
  </si>
  <si>
    <t>Công ty Cổ phần Vật tư xăng dầu Hà Nội</t>
  </si>
  <si>
    <t>Thị tứ Đồng Gia, xã Đồng Cẩm, huyện Kim Thành</t>
  </si>
  <si>
    <t>QĐ số 3278/QĐ- UBND
ngày 05/9/2018, Đưa dự án vào hoạt động trong 30 tháng</t>
  </si>
  <si>
    <t>3946/QĐ- UBND
ngày 18/12/2017;
372/QĐ-UBND
ngày 24/01/2019</t>
  </si>
  <si>
    <t>Kinh doanh bán lẻ xăng dầu, dịch vụ thương mại</t>
  </si>
  <si>
    <t>Công ty Cổ phần Xây dựng dịch vụ Tuấn Long</t>
  </si>
  <si>
    <t>Xã Ngũ Phúc- Xã Kim Đính, huyện Kim Thành</t>
  </si>
  <si>
    <t>QĐ 2751/QĐ-UBND ngày 06/10/2016, đưa dự án vào hoạt động trong 24 tháng</t>
  </si>
  <si>
    <t>3875/QĐ- UBND
ngày 13/12/2017</t>
  </si>
  <si>
    <t>Cơ sở kinh doanh dịch vụ và nuôi trồng thủy sản</t>
  </si>
  <si>
    <t>Chưa  san lấp     mặt bằng,  đất để trống</t>
  </si>
  <si>
    <t>B18</t>
  </si>
  <si>
    <t>Hưng Yên</t>
  </si>
  <si>
    <t>Nhà máy sx hàng may mặc và thủ công mỹ nghệ - Công ty TNHH Đại Thành</t>
  </si>
  <si>
    <t>xã Bình Kiều, huyện Khoái Châu</t>
  </si>
  <si>
    <t>QĐ số 542/QĐ-UBND ngày 14/3/2007
QĐ số 1444/QĐ-UBND</t>
  </si>
  <si>
    <t>SCK</t>
  </si>
  <si>
    <t>QĐ số 1324/QĐ-UBND ngày 14/6/2019 của UBND tỉnh Hưng Yên</t>
  </si>
  <si>
    <t>đã hoạt động</t>
  </si>
  <si>
    <t>Nhà máy sx gốm sứ và VLXD Tân Hoàng Hà - CT TNHH sản xuất và thương mại Tân Hoàng Hà</t>
  </si>
  <si>
    <t>xã Xuân Quan, huyện Văn Giang</t>
  </si>
  <si>
    <t>QĐ số 500/QĐ-UBND ngày 29/3/2012 của UBND tỉnh</t>
  </si>
  <si>
    <t>QĐ số 770/QĐ-UBND ngày 18/3/2019</t>
  </si>
  <si>
    <t>TT thương mại huyện Ân Thi - CT TNHH TM và DVSX Tiến Hưng</t>
  </si>
  <si>
    <t>thị trấn Ân Thi, huyện Ân Thi</t>
  </si>
  <si>
    <t>QĐ số 2265/QĐ-UBND ngày 12/11/2010</t>
  </si>
  <si>
    <t>QĐ số 751/QĐ-UBND ngày 12/3/2019 của UBND tỉnh</t>
  </si>
  <si>
    <t>Còn một số công trình chưa hoàn thành việc đầu tư XD theo MBQHTT được duyệt</t>
  </si>
  <si>
    <t>Khu ks, nhà ở Xuân Phú Hưng - CTCP đầu tư Xuân Phú Hưng</t>
  </si>
  <si>
    <t>phường Lam Sơn, TP Hưng Yên</t>
  </si>
  <si>
    <t>QĐ số 1006/QĐ-UBND ngày 27/6/2012 của UBND tỉnh
QĐ số 831/QĐ-UBND</t>
  </si>
  <si>
    <t>ODT, TMD</t>
  </si>
  <si>
    <t>QĐ số 1486/QĐ-UBND ngày 01/7/2020 của UBND tỉnh</t>
  </si>
  <si>
    <t>Khu TM và DV Hà Phương - Công ty TNHH sx và TMDV tổng hợp Hà Phương II</t>
  </si>
  <si>
    <t>TT Trần Cao, huyện Phủ Cừ</t>
  </si>
  <si>
    <t>GCNĐT số 05101000531 của UBND tỉnh ngày 28/6/2012</t>
  </si>
  <si>
    <t>QĐ số 1112/QĐ-UBND ngày 28/6/2012 của UBND tỉnh</t>
  </si>
  <si>
    <t>QĐ số 2282/QĐ-UBND ngày 30/9/2020 của UBND tỉnh</t>
  </si>
  <si>
    <t>Siêu thị KD hàng điện tử, điện lạnh và hàng tiêu dùng; CT TNHH đầu tư xây dựng và PT môi trường sạch VN</t>
  </si>
  <si>
    <t>xã Nghĩa Hiệp, huyện Yên Mỹ</t>
  </si>
  <si>
    <t>GCNĐT số 05101000488 của UBND tỉnh ngày 03/11/2012</t>
  </si>
  <si>
    <t>QĐ số 2165/QĐ-UBND ngày 15/11/2013 của UBND tỉnh</t>
  </si>
  <si>
    <t>QĐ số 1452/QĐ-UBND ngày 29/6/2020 của UBND tỉnh</t>
  </si>
  <si>
    <t>NM sx lắp ráp động cơ diesel và máy nông cụ - CTCP Nam Cường Hà Nội</t>
  </si>
  <si>
    <t>xã Tân Tiến, huyện Văn Giang</t>
  </si>
  <si>
    <t>GCNĐT số 05101000178 của UBND tỉnh ngày 16/12/2008</t>
  </si>
  <si>
    <t>QĐ số 2018/QĐ-UBND ngày 06/10/2009 của UBND tỉnh</t>
  </si>
  <si>
    <t>QĐ số 2033/QĐ-UBND ngày 01/9/2020 của UBND tỉnh</t>
  </si>
  <si>
    <t>Khu nhà ở cho người có thu nhập thấp- CTCP đầu tư XD nhà ở Hưng Yên</t>
  </si>
  <si>
    <t>Phường Hiến Nam, TP Hưng Yên</t>
  </si>
  <si>
    <t>GCNĐT số 05101000464 của UBND tỉnh ngày 16/12/2008</t>
  </si>
  <si>
    <t>QĐ số 2087/QĐ-UBND ngày 14/12/2011 của UBND tỉnh</t>
  </si>
  <si>
    <t>ODT</t>
  </si>
  <si>
    <t>QĐ số 1160/QĐ-UBND ngày 11/5/2020 của UBND tỉnh</t>
  </si>
  <si>
    <t>NM sx gạch không nung bằng bê tông xốp; CTCP đầu tư và thương mại Phú Thái</t>
  </si>
  <si>
    <t>xã Hoàn Long, huyện Yên Mỹ</t>
  </si>
  <si>
    <t>QĐ chủ trương đầu tư số 60/QĐ-UBND ngày 10/6/2016 của UBND tỉnh</t>
  </si>
  <si>
    <t>QĐ số 2465/QĐ-UBND ngày 23/12/2013 của UBND tỉnh</t>
  </si>
  <si>
    <t>QĐ số 1473/QĐ-UBND ngày 01/7/2020 của UBND tỉnh</t>
  </si>
  <si>
    <t>NM sx vật liệu che phủ Puyoung VN; CT TNHH Puyoung VN</t>
  </si>
  <si>
    <t>Phường Dị Sở, TX Mỹ Hào</t>
  </si>
  <si>
    <t>GCNĐT 051043000022 của UBND tỉnh ngày 11/1/2008; thay đổi lần 2 ngày 26/8/2011</t>
  </si>
  <si>
    <t>QĐ số 1143/QĐ-UBND ngày 18/6/2009 của UBND tỉnh</t>
  </si>
  <si>
    <t>QĐ số 1396/QĐ-UBND ngày 23/6/2020 của UBND tỉnh</t>
  </si>
  <si>
    <t>NM sx các sp dệt may; CT TNHH dịch vụ và thương mại Hồng</t>
  </si>
  <si>
    <t>xã Tài Lương, huyện Văn Lâm</t>
  </si>
  <si>
    <t>QĐ số 1070/QĐ-UBND ngày 24/9/2021 của UBND tỉnh</t>
  </si>
  <si>
    <t>Bến xe khách huyện Kim Động</t>
  </si>
  <si>
    <t>xã Toàn Thắng, huyện Kim Động</t>
  </si>
  <si>
    <t>QĐ chủ trương đầu tư số 171/QĐ-UBND ngày 31/12/2015 của UBND tỉnh</t>
  </si>
  <si>
    <t>QĐ số 2297/QĐ-UBND ngày 24/10/2016 của UBND tỉnh</t>
  </si>
  <si>
    <t>DGT</t>
  </si>
  <si>
    <t>QĐ số 1588/QĐ-UBND ngày 8/7/2021 của UBND tỉnh</t>
  </si>
  <si>
    <t>NM sxsp nội thất Văn Phú; CTCP sxsp nội thất Văn Phú</t>
  </si>
  <si>
    <t>xã Phù Ủng, huyện Ân Thi</t>
  </si>
  <si>
    <t>GCN đầu tư số 05101000464 của UBND tỉnh ngày 30/9/2011</t>
  </si>
  <si>
    <t>QĐ số 1418/QĐ-UBND ngày 29/7/2015 của UBND tỉnh</t>
  </si>
  <si>
    <t>QĐ số 1278/QĐ-UBND ngày 2/6/2021 của UBND tỉnh</t>
  </si>
  <si>
    <t>CH xăng dầu Hải Nam; Công ty CP đầu tư và thương mại Hải Nam</t>
  </si>
  <si>
    <t>xã Thiện Phiến, huyện Tiên Lữ</t>
  </si>
  <si>
    <t>GCN đầu tư số 05101000356 của UBND tỉnh ngày 11/10/2010</t>
  </si>
  <si>
    <t>QĐ số 2715/QĐ-UBND ngày 22/12/2010 của UBND tỉnh</t>
  </si>
  <si>
    <t>KL số 14/KL-STNMT ngày 15/11/2021 của Sở TNMT</t>
  </si>
  <si>
    <t>Khu DVTM và nhà ở công nhân cho thuê; Công ty thép Thành Long</t>
  </si>
  <si>
    <t>xã Lạc Đạo, huyện Văn Lâm</t>
  </si>
  <si>
    <t>QĐ số 1306/QĐ-UBND ngày 20/6/2006 của UBND tỉnh</t>
  </si>
  <si>
    <t>QĐ số 1268/QĐ-UBND ngày 19/7/2007 của UBND tỉnh</t>
  </si>
  <si>
    <t>Thanh tra huyện Hưng Yên đang thực hiện</t>
  </si>
  <si>
    <t>XD văn phòng - CT năng lượng sông Hồng (Chi nhánh tập đoàn than khoáng sảnVVN; BQL các DA than ĐBSH-Vinacomin)</t>
  </si>
  <si>
    <t>xã An Vĩ, huyện Khoái Châu</t>
  </si>
  <si>
    <t>QĐ số 1660/QĐ-UBND ngày 27/8/2009 của UBND tỉnh</t>
  </si>
  <si>
    <t>KL số 67/KL-STNMT ngày 21/10/2011 của Sở TNMT; BC số 1791/BC-ĐKtr ngày 16/10/2019 của Đoàn Kiểm tra</t>
  </si>
  <si>
    <t>Hiện đang sử dụng làm cơ sở cách ly tập trung covid-19</t>
  </si>
  <si>
    <t>B19</t>
  </si>
  <si>
    <t>Ninh Bình</t>
  </si>
  <si>
    <t>Dự án đầu tư xây dựng Nhà máy sản xuất tấm lợp Compisit Foton Vina của Công ty TNHH FOTON</t>
  </si>
  <si>
    <t>Khu Công nghiệp Gián khẩu, huyện Gia Viễn</t>
  </si>
  <si>
    <t>Xây dựng Nhà máy sản xuất tấm lợp Composit Foton Vina</t>
  </si>
  <si>
    <t>Dự án đầu tư xây dựng Trại sản xuất giống thủy sản của Công ty cổ phần Giống thủy sản Ninh Bình</t>
  </si>
  <si>
    <t>Xã Phú Long, huyện Nho Quan</t>
  </si>
  <si>
    <t>Xây dựng Trại sản xuất gống cá, ươm nuôi cá rô phi đỏ</t>
  </si>
  <si>
    <t>Hiện không hoạt động</t>
  </si>
  <si>
    <t>Xã Sơn Lai, huyện Nho Quan</t>
  </si>
  <si>
    <t>Xã Sơn Hà, huyện Nho Quan</t>
  </si>
  <si>
    <t>Xây dựng Trại thực nghiệm và nuôi giữ giống gia cầm</t>
  </si>
  <si>
    <t>Kết luận thanh tra số 958/KL- STNMT ngày 23/4/2019 của Sở Tài nguyên và Môi trường tỉnh Ninh Bình</t>
  </si>
  <si>
    <t>Chưa sử dụng đất; chưa xây dựng các hạng mục công trình của dự án</t>
  </si>
  <si>
    <t>Xây dựng Trại nhân giống thỏ thịt Ninh Bình</t>
  </si>
  <si>
    <t>Kết luận thanh tra số 937/KL- STNMT ngày 22/4/2019 của Sở Tài nguyên và Môi trường tỉnh Ninh Bình</t>
  </si>
  <si>
    <t>Không quản lý, sử dụng diện tích đất được giao</t>
  </si>
  <si>
    <t>Dự án đầu tư xây dựng công trình Công ty TNHH MTV Thiết bị điện núi Mơ của Công ty CP Xây lắp điện 1</t>
  </si>
  <si>
    <t>Xã Mai Sơn, huyện Yên Mô</t>
  </si>
  <si>
    <t>Kết luận thanh tra số 34/KL- STNMT ngày 07/01/2020 của Sở Tài nguyên và Môi trường tỉnh Ninh Bình</t>
  </si>
  <si>
    <t>Khu Công nghiệp Phúc Sơn, thành phố Ninh Bình</t>
  </si>
  <si>
    <t>Thực hiện dự án đầu tư Nhà máy sản xuất nhựa kỹ thuật</t>
  </si>
  <si>
    <t>Dự án đầu tư xây dựng Nhà máy sản xuất thiết bị quang học công nghệ cao của Công ty TNHH Beauty surplus int'l Việt Nam</t>
  </si>
  <si>
    <t>Khu Công nghiệp Khánh Phú, tỉnh Ninh Bình</t>
  </si>
  <si>
    <t>Dự án xây dựng Trung tâm Giống lợn quốc tế Kỳ Phú của Công ty cổ phần Giống chăn nuôi Miền Bắc</t>
  </si>
  <si>
    <t>Xã Kỳ Phú, huyện Nho Quan</t>
  </si>
  <si>
    <t>Đất cơ sở sản xuất kinh doanh</t>
  </si>
  <si>
    <t>Chậm tiến độ sử dụng đất</t>
  </si>
  <si>
    <t>Nhà đầu tư vẫn chậm tiến độ sử dụng đất</t>
  </si>
  <si>
    <t>Dự án Nhà máy xi măng Phú Sơn của Công ty Xi măng Phú Sơn</t>
  </si>
  <si>
    <t>Xã Phú Sơn, huyện Nho Quan</t>
  </si>
  <si>
    <t>Thu hồi đất</t>
  </si>
  <si>
    <t>Dự án xây dựng Khu dịch vụ cao cấp Thanh Hải của Công ty TNHH Thanh Hải</t>
  </si>
  <si>
    <t>Dự án xây dựng Khách sạn Huy Hoàng của Công ty TNHH MTV Xây dựng Huy Hoàng</t>
  </si>
  <si>
    <t>Dự án xây dựng Khu nhà hàng ẩm thực và vui chơi giải trí cao cấp của Công ty TNHH Xây dựng thương mại và dịch vụ Minh Thiết</t>
  </si>
  <si>
    <t>Dự án xây dựng Khách sạn Kim Đa tiêu chuẩn 4 sao của Công ty cổ phần Vàng bạc đá quý Toàn Cầu</t>
  </si>
  <si>
    <t>Dự án Sản xuất và chế biến nấm của ông Lê Văn Tiến</t>
  </si>
  <si>
    <t>Xã Khánh Thịnh, huyện Yên Mô</t>
  </si>
  <si>
    <t>Văn bản số 599/UBND ngày 28/7/2016 của UBND huyện Yên Mô</t>
  </si>
  <si>
    <t>Chưa đưa đất vào sử dụng</t>
  </si>
  <si>
    <t>Dự án đầu tư xây dựng Cơ sở lắp ráp, kinh doanh thiết bị điện của Công ty TNHH Đại Phát</t>
  </si>
  <si>
    <t>Xã Khánh Phú, huyện Yên Khánh</t>
  </si>
  <si>
    <t>Xã Khánh Thiện, huyện Yên Khánh</t>
  </si>
  <si>
    <t>San lấp mặt bằng, xây dựng nhà điều hành, chưa hoạt động</t>
  </si>
  <si>
    <t>Dự án xây dựng Bến cảng bốc xếp hàng hóa của Công ty cổ phần Asian Stars Việt Nam</t>
  </si>
  <si>
    <t>Xã Khánh Hải, huyện Yên Khánh</t>
  </si>
  <si>
    <t>Xã Phú Lộc, huyện Nho Quan</t>
  </si>
  <si>
    <t>Kết luận thanh tra số 852/KL- UBND ngày 22/5/2020 của UBND huyện Nho Quan</t>
  </si>
  <si>
    <t>Dự án dừng hoạt động</t>
  </si>
  <si>
    <t>Xã Lạc Vân, huyện Nho Quan</t>
  </si>
  <si>
    <t>Quyết định số 72/QĐ-UB ngày 31/3/2018 của UBND huyện Nho Quan</t>
  </si>
  <si>
    <t>Xây dựng Cơ sở cung ứng chế biến lương thực, thực phẩm</t>
  </si>
  <si>
    <t>Kết luận kiểm tra năm 2019</t>
  </si>
  <si>
    <t>Xã Ninh Hải, huyện Hoa Lư</t>
  </si>
  <si>
    <t>số 09/GP-NB ngày 26/6/2006</t>
  </si>
  <si>
    <t>Xây dựng Khu nghỉ dưỡng sinh thái thung lũng Đền Thái Vi</t>
  </si>
  <si>
    <t>Chậm tiến độ sử dung đất</t>
  </si>
  <si>
    <t>B20</t>
  </si>
  <si>
    <t>Thái Bình</t>
  </si>
  <si>
    <t>Công ty TNHH dịch vụ thể thao Công Tuyền</t>
  </si>
  <si>
    <t>Phường Trần Lãm, TP Thái Bình</t>
  </si>
  <si>
    <t>1409/QĐ-UBND</t>
  </si>
  <si>
    <t>Thể thao</t>
  </si>
  <si>
    <t>14/KL-STNMT ngày 22/01/2019</t>
  </si>
  <si>
    <t>chưa xây dựng một phần diện tích đất</t>
  </si>
  <si>
    <t>16/01/2019, Xử phạt VPHC số tiền 6 triệu đồng</t>
  </si>
  <si>
    <t>Công ty TNHH SX và KDTM Trường Thành</t>
  </si>
  <si>
    <t>CCN Trần Lãm, TP Thái Bình</t>
  </si>
  <si>
    <t>1009/QĐ-UBND</t>
  </si>
  <si>
    <t>Sản xuất</t>
  </si>
  <si>
    <t>Đang rà soát, kiểm tra</t>
  </si>
  <si>
    <t>Công ty CP Phát triển công nghệ Nano</t>
  </si>
  <si>
    <t>xã Vũ Phúc, TP Thái Bình</t>
  </si>
  <si>
    <t>595/QĐ-UBND</t>
  </si>
  <si>
    <t>2288/QĐ-UBND</t>
  </si>
  <si>
    <t>Công ty CP dược VTYT Thái Bình</t>
  </si>
  <si>
    <t>684/QĐ-UBND</t>
  </si>
  <si>
    <t>Công ty TNHH XD và thương mại Tân Phát</t>
  </si>
  <si>
    <t>CCN Vũ Hội, huyện Vũ Thư</t>
  </si>
  <si>
    <t>181/QĐ-UBND ngày 23/01/2015</t>
  </si>
  <si>
    <t>VLXD không nung</t>
  </si>
  <si>
    <t>21/KL-STNMT ngày 01/02/2019</t>
  </si>
  <si>
    <t>Công ty TNHH thương mại Mai Phương Vy</t>
  </si>
  <si>
    <t>CCN Vũ Ninh, huyện Kiến Xương</t>
  </si>
  <si>
    <t xml:space="preserve">Quyết định số 1478/QĐ-UBND ngày 22/6/2018 </t>
  </si>
  <si>
    <t>Quyết định số 171/QĐ-UBND ngày 15/01/2019 của UBND tỉnh</t>
  </si>
  <si>
    <t>xây dựng nhà máy kéo sợi OE</t>
  </si>
  <si>
    <t>Công ty CP Long Hầu GPI</t>
  </si>
  <si>
    <t>Xã Đông Quý, huyện Tiền Hải</t>
  </si>
  <si>
    <t>2176/QĐ-UBND ngày 29/9/2015</t>
  </si>
  <si>
    <t>xây dựng cảng sông Trà Lý</t>
  </si>
  <si>
    <t>San lấp 2ha đất; mới xây dựng một số hạng mục giai đoạn 1 của cảng</t>
  </si>
  <si>
    <t>Công ty Cổ phần sứ Mikado</t>
  </si>
  <si>
    <t>KCN Tiền Hải , huyện Tiền Hải</t>
  </si>
  <si>
    <t>1960/QĐ-UBND; 1961/QĐ-UBND ngày 15/7/2019</t>
  </si>
  <si>
    <t>sản xuất gia công bao bì carton; sản xuất các sản phẩm phụ kiện sứ vệ sinh bằng nhựa nguyên sinh</t>
  </si>
  <si>
    <t>Mới san lấp mặt bằng, xây dựng tường bao xung quanh khu đất, xây dựng 02 nhà bảo vệ (tổng diện tích khoảng 50 m2)</t>
  </si>
  <si>
    <t>Công ty Cổ phần Vinafrit</t>
  </si>
  <si>
    <t>177/QĐ-UBND ngày 18/01/2007; 2028/QĐ-UBND ngày 26/7/2019</t>
  </si>
  <si>
    <t>sản xuất frit; sản xuất tấm trần thạch cao Mikado Gypsum</t>
  </si>
  <si>
    <t>Còn 10 công trình chưa xây dựng theo Bản vẽ Điều chỉnh quy hoạch TMB</t>
  </si>
  <si>
    <t>Công ty Cổ phần Cerinco Hà Nội</t>
  </si>
  <si>
    <t>2907/QĐ-UBND ngày 18/10/2016; 1342/QĐ-UBND ngày 07/6/2018</t>
  </si>
  <si>
    <t>xây dựng nhà máy sản xuất gạch ốp tường</t>
  </si>
  <si>
    <t>Giai đoạn 1 xây dựng xong các công trình; giai đoạn 2 mới xây dựng nhà kho, sử dụng đất chậm tiến độ</t>
  </si>
  <si>
    <t>Đang kiểm tra</t>
  </si>
  <si>
    <t>Doanh nghiệp tư nhân Công Đỉnh</t>
  </si>
  <si>
    <t>Xã Tây Lương, huyện Tiền Hải</t>
  </si>
  <si>
    <t>2573/QĐ-UBND ngày 31/10/2012</t>
  </si>
  <si>
    <t>Nuôi trồng thủy sản kết hợp trồng cây sinh vật cảnh</t>
  </si>
  <si>
    <t xml:space="preserve">Chậm tiến độ sử dụng đất; cho thuê đất sử dụng không đúng mục đích </t>
  </si>
  <si>
    <t>Công ty Cổ phần Thái Dương</t>
  </si>
  <si>
    <t>Xã Thái Phúc, huyện Thái Thụy</t>
  </si>
  <si>
    <t>2447/QĐ-UBND ngày 12/10/2012</t>
  </si>
  <si>
    <t>XD cơ sở kinh doanh thương mại dv vận tải tổng hợp</t>
  </si>
  <si>
    <t>23/KL-STNMT ngày 27/02/2019</t>
  </si>
  <si>
    <t>Công ty CP dệt may xuất khẩu An Phú</t>
  </si>
  <si>
    <t>xã An Đồng, huyện Thái Thụy</t>
  </si>
  <si>
    <t>1085/QĐ-UBND ngày 06/5/2016</t>
  </si>
  <si>
    <t>1805/QĐ-UBND ngày 06/7/2017</t>
  </si>
  <si>
    <t>sản xuất hàng may mặc xuất khẩu</t>
  </si>
  <si>
    <t>Công ty TNHH Kim Vận</t>
  </si>
  <si>
    <t>CCN Hưng Nhân, huyện Hưng Hà</t>
  </si>
  <si>
    <t>605/QĐ-UBND ngày 27/2/2018</t>
  </si>
  <si>
    <t>5,04</t>
  </si>
  <si>
    <t>SX giày dép da</t>
  </si>
  <si>
    <t>21/KL-STNMT ngày 01/11/2021</t>
  </si>
  <si>
    <t>Mới san lấp mặt bằng, xây dựng tường bao quanh khu đất</t>
  </si>
  <si>
    <t>B21</t>
  </si>
  <si>
    <t>Hà Nam</t>
  </si>
  <si>
    <t>Dự án xây dựng trại chăn nuôi siêu nạc tại xã Bồ Đề, huyện Bình Lục của Công ty TNHH Xây dựng 27-7</t>
  </si>
  <si>
    <t>xã Bồ Đề, huyện Bình Lục</t>
  </si>
  <si>
    <t>999/UBND-DN&amp;XTĐT ngày 21/7/2010 của UBND tỉnh</t>
  </si>
  <si>
    <t>603/QĐ-UBND ngày 25/5/2011 của UBND tỉnh</t>
  </si>
  <si>
    <t>xây dựng trại chăn nuôi siêu nạc</t>
  </si>
  <si>
    <t>Kết luận số 48/KL-TTr ngày 3/7/2019 của Thanh tra tỉnh</t>
  </si>
  <si>
    <t>Chậm tiến độ (đến tháng 3/2019 chậm 07 năm 7 tháng)</t>
  </si>
  <si>
    <t>Cho phép thay đổi mục tiêu dự án</t>
  </si>
  <si>
    <t>Dự án Đầu tư xây dựng Trung tâm thương mại dịch vụ tổng hợp tại Cụm Công nghiệp Tiên Tân, thành phố Phủ Lý của Công ty Đá vôi Hà Nam</t>
  </si>
  <si>
    <t>Cụm Công nghiệp Tiên Tân, thành phố Phủ Lý</t>
  </si>
  <si>
    <t>1387/UBND-CT ngày 11/7/2015 của UBND tỉnh</t>
  </si>
  <si>
    <t>Số 1034/QĐ-UBND ngày 23/6/2005</t>
  </si>
  <si>
    <t>xây dựng Trung tâm thương mại dịch vụ tổng hợp</t>
  </si>
  <si>
    <t>Kết luận số 49/KL-TTr ngày 3/7/2019 của Thanh tra tỉnh</t>
  </si>
  <si>
    <t>Chậm tiến độ (đến tháng 3/2019 chậm 02 năm 8 tháng)</t>
  </si>
  <si>
    <t xml:space="preserve">Công ty đang hoàn thiện thủ tục </t>
  </si>
  <si>
    <t>Dự án xây dựng Xưởng sản xuất, kinh doanh hàng mây tre đan và dịch vụ sửa chữa máy móc thiết bị nông nghiệp của Công ty TNHH An Phú</t>
  </si>
  <si>
    <t>thị trấn Đồng Văn, huyện Duy Tiên</t>
  </si>
  <si>
    <t>1598/QD-UB ngày 24/11/2003</t>
  </si>
  <si>
    <t>xây dựng Xưởng sản xuất, kinh doanh hàng mây tre đan và dịch vụ sửa chữa máy móc thiết bị nông nghiệp</t>
  </si>
  <si>
    <t>Kết luận số 47/KL-TTr ngày 3/7/2019 của Thanh tra tỉnh</t>
  </si>
  <si>
    <t>Chậm tiến độ (đến tháng 3/2019 chậm gần 10 năm)</t>
  </si>
  <si>
    <t>Dự án xây dựng Cửa hàng trưng bày sản phẩm và dịch vụ thương mại tại địa bàn xã Liêm Chính, thành phố Phủ Lý của Công ty CP Phát triển Tri thức Việt Hà Nam</t>
  </si>
  <si>
    <t>xã Liêm Chính, thành phố Phủ Lý</t>
  </si>
  <si>
    <t>541/UBND-CT ngày 03/4/2015 của UBND tỉnh</t>
  </si>
  <si>
    <t>512/QĐ-UBND ngày 19/5/2015 của UBND tỉnh</t>
  </si>
  <si>
    <t>xây dựng Cửa hàng trưng bày sản phẩm và dịch vụ thương mại</t>
  </si>
  <si>
    <t>Kết luận số 53/KL-TTr ngày 3/7/2019 của Thanh tra tỉnh</t>
  </si>
  <si>
    <t>Chậm tiến độ (đến tháng 3/2019 chậm 05 tháng)</t>
  </si>
  <si>
    <t>Dự án xây dựng trụ sở làm việc tại địa bàn phường Thanh Châu, thành phố Phủ Lý của Công ty TNHH Hữu Trí</t>
  </si>
  <si>
    <t xml:space="preserve">phường Thanh Châu, thành phố Phủ Lý </t>
  </si>
  <si>
    <t>288/QĐ-UBND ngày 04/02/2016 của UBND tỉnh</t>
  </si>
  <si>
    <t>305/QĐ-UBND ngày 18/02/2016</t>
  </si>
  <si>
    <t>xây dựng trụ sở làm việc</t>
  </si>
  <si>
    <t>Kết luận số 46/ KL-TTr ngày 3/7/2019 của Thanh tra tỉnh</t>
  </si>
  <si>
    <t>Chậm tiến độ (đến tháng 3/2019 chậm gần 02 năm)</t>
  </si>
  <si>
    <t>Dự án xưởng sửa chữa ô tô, máy công trình kết hợp kinh doanh - dịch vụ tại Quốc lộ 1A, xã Tiên Tân, thành phố Phủ Lý của Công ty Cổ phần Xây dựng phát triển Việt Úc</t>
  </si>
  <si>
    <t xml:space="preserve">Quốc lộ 1A, xã Tiên Tân, thành phố Phủ Lý </t>
  </si>
  <si>
    <t>200/UBND-CT ngày 27/02/2012 của UBND tỉnh</t>
  </si>
  <si>
    <t>Số 1686/QĐ-UBND ngày 13/12/2012</t>
  </si>
  <si>
    <t>xưởng sửa chữa ô tô, máy công trình kết hợp kinh doanh - dịch vụ</t>
  </si>
  <si>
    <t>Kết luận số 50/KL-TTr ngày 3/7/2019 của Thanh tra tỉnh</t>
  </si>
  <si>
    <t>Chậm tiến độ (đến tháng 3/2019 chậm gần 06 năm)</t>
  </si>
  <si>
    <t xml:space="preserve">Dự án Xây dựng Xưởng sản xuất, kinh doanh hàng mây tre đan và dịch vụ sửa chữa máy móc thiết bị nông nghiệp tại thị trấn Đồng Văn, huyện Duy Tiên, tỉnh Hà Nam của Công ty TNHH Dịch vụ Thủy Nhất </t>
  </si>
  <si>
    <t>thị trấn Đồng Văn, huyện Duy Tiên, tỉnh Hà Nam</t>
  </si>
  <si>
    <t>Số 1598/QĐ-UBND ngày 24/11/2003</t>
  </si>
  <si>
    <t>Xây dựng Xưởng sản xuất, kinh doanh hàng mây tre đan và dịch vụ sửa chữa máy móc thiết bị nông nghiệp</t>
  </si>
  <si>
    <t>Kết luận số 86/KL-TTr ngày 8/10/2019 của Thanh tra tỉnh</t>
  </si>
  <si>
    <t>Chậm tiến độ (đến tháng 3/2019 chậm gần 10 năm).</t>
  </si>
  <si>
    <t>Dự án xây dựng Nhà hàng khách sạn tại thị trấn Ba Sao, huyện Kim Bảng của Công ty TNHH An Viễn.</t>
  </si>
  <si>
    <t xml:space="preserve">thị trấn Ba Sao, huyện Kim Bảng </t>
  </si>
  <si>
    <t>1756/QĐ-DN&amp;XTĐT ngày 29/12/2010</t>
  </si>
  <si>
    <t>870/QĐ-UBND ngày 18/7/2011</t>
  </si>
  <si>
    <t xml:space="preserve">xây dựng Nhà hàng khách sạn </t>
  </si>
  <si>
    <t>Kết luận số 43/KL-TTr ngày 03/7/2019 của Thanh tra tỉnh</t>
  </si>
  <si>
    <t>Chậm tiến độ  (đến tháng 3/2019 chậm 06 năm 8 tháng)</t>
  </si>
  <si>
    <t>B22</t>
  </si>
  <si>
    <t>Nam Định</t>
  </si>
  <si>
    <t>Xây dựng xưởng
đóng tàu của
Công ty CP CN
tàu thuỷ Trường
Xuân</t>
  </si>
  <si>
    <t>xã
Xuân
Ninh,
huyện
Xuân
Trường</t>
  </si>
  <si>
    <t>Quyết
định số
2195/QĐ-
UBND
ngày
26/9/2006</t>
  </si>
  <si>
    <t>218/QĐ-UBND
ngày 26/01/2007</t>
  </si>
  <si>
    <t>Xây dựng xưởng đóng tàu</t>
  </si>
  <si>
    <t>470/QĐ-UBND
ngày 06/3/2018
của UBND tỉnh
Nam Định</t>
  </si>
  <si>
    <t>xây dựng nhà quản lý của Công ty CP quản lý và xây
dựng đường bộ 234</t>
  </si>
  <si>
    <t>TT Gôi,
huyện
Vụ Bản</t>
  </si>
  <si>
    <t>xây dựng nhà quản lý</t>
  </si>
  <si>
    <t>Khu đất trên đã
bị các hộ dân
lấn chiếm xây
dựng</t>
  </si>
  <si>
    <t>B23</t>
  </si>
  <si>
    <t>Bắc Ninh</t>
  </si>
  <si>
    <t>Dự án ngoài KCN</t>
  </si>
  <si>
    <t xml:space="preserve">Nhà máy kinh doanh các sản phẩm cơ khí; Công ty cổ phần kỹ nghệ Miền Bắc </t>
  </si>
  <si>
    <t>Khắc Niệm; TP Bắc Ninh</t>
  </si>
  <si>
    <t>GCN số 21.1.2.1.000.002 ngày 22/01/2007</t>
  </si>
  <si>
    <t>QĐ số 174 ngày 02/05/2007; số 1182 ngày 20/8/2009</t>
  </si>
  <si>
    <t>Xây dựng trung tâm thương mại, dịch vụ, khách sạn, nhà hàng, giới thiệu sản phẩm đồ gỗ mỹ nghệ ; Công ty TNHH Bảo Hưng</t>
  </si>
  <si>
    <t>Đại Phúc, TP Bắc Ninh</t>
  </si>
  <si>
    <t>1015/KH-KTTT&amp;TN ngày 26/10/2012</t>
  </si>
  <si>
    <t>QĐ số 192 ngày 21/5/2013</t>
  </si>
  <si>
    <t>Xây dựng trung tâm thương mại và dịch vụ ô tô (đợt 1); Chi nhánh Công ty TNHH thương mại tài chính Hải Âu</t>
  </si>
  <si>
    <t>Đại Phúc  TP Bắc Ninh</t>
  </si>
  <si>
    <t>CN số 21.1.2.1.000 136 ngày 10/11/2009</t>
  </si>
  <si>
    <t>QĐ số 17 ngày 01/07/2010</t>
  </si>
  <si>
    <t>Xây dựng Trụ sở làm việc; Công ty cổ phần tư vấn và đầu tư Quốc Khánh</t>
  </si>
  <si>
    <t>Võ Cường  TP Bắc Ninh</t>
  </si>
  <si>
    <t>QĐ số 379 ngày 15/10/2013</t>
  </si>
  <si>
    <t>Xây dựng trung tâm thương mại và dịch vụ ô tô tại đường Lê Thái Tổ; Công ty Toàn Cầu</t>
  </si>
  <si>
    <t>QĐ số 604 ngày 05/12/2009</t>
  </si>
  <si>
    <t>1645 ngày 14/8/2012 của UBND tỉnh;
QĐ số 28 ngày 06/12/2019 của TT tỉnh</t>
  </si>
  <si>
    <t>Xây dựng trung tâm thương mại tổng hợp; HTX cổ phần Việt Nhật</t>
  </si>
  <si>
    <t>QĐ số 1243 ngày 22/9/2006</t>
  </si>
  <si>
    <t>1645 ngày 14/8/2012 của UBND tỉnh;
QĐ số 04 14/02/2020 của TT tỉnh</t>
  </si>
  <si>
    <t>Xây dựng trung tâm nghiên cứu thiết kế trưng bày sản phẩm nội thất và văn phòng cho thuê; Công ty Nam Á (TNHH)</t>
  </si>
  <si>
    <t>QĐ số 734 ngày 06/03/2009</t>
  </si>
  <si>
    <t>1492 ngày 15/6/2015 của UBND tỉnh</t>
  </si>
  <si>
    <t>Trung tâm dịch vụ văn hóa thể thao; Công ty cổ phần thương mại dịch vụ Tân Hoàng Phát</t>
  </si>
  <si>
    <t>Vân Dương  TP Bắc Ninh</t>
  </si>
  <si>
    <t xml:space="preserve">QĐ số 349 ngày 20/7/2017 </t>
  </si>
  <si>
    <t>DTT</t>
  </si>
  <si>
    <t>Xây dựng trường THCS và THPT SIOLPOWER Bắc Ninh; Công ty TNHH thương mại và dịch vụ Trung Tâm Lợi</t>
  </si>
  <si>
    <t>Vạn An, Kinh Bắc  TP Bắc Ninh</t>
  </si>
  <si>
    <t>21.1.2.1.000 201 ngày 17/5/2010; 09/12/2014</t>
  </si>
  <si>
    <t>QĐ số 528 ngày 09/09/2016</t>
  </si>
  <si>
    <t>1501 ngày 15/06/2016 của UBND tỉnh</t>
  </si>
  <si>
    <t>Xây dựng Trường trung cấp nghề kỹ thuật cao Bắc Ninh; Trung tâm nghiên cứu và phát triển cộng nghệ tự động</t>
  </si>
  <si>
    <t>Hạp Lĩnh  TP Bắc Ninh</t>
  </si>
  <si>
    <t>21.1.2.1.000 013 ngày 10/08/2012</t>
  </si>
  <si>
    <t>QĐ số 703; 267; 22 ngày 31/5/2007; 22/7/2013; 2/1/2018</t>
  </si>
  <si>
    <t>3 ngày 14/02/2020 của TT tỉnh</t>
  </si>
  <si>
    <t>Dự án đầu tư xây dựng nhà hỗn hợp gồm Trung tâm thương mại, văn phòng và chung cơ cho thuê; Công ty cổ phần đầu tư và xây lắp dầu khí Kinh Bắc</t>
  </si>
  <si>
    <t>Đại Phúc  TP Bắc Ninh</t>
  </si>
  <si>
    <t>QĐ số 1660 ngày 29/11/2010</t>
  </si>
  <si>
    <t>11 ngày 30/3/2020 của TT tỉnh</t>
  </si>
  <si>
    <t>Xây dựng Trung tâm thể dục thể thao Công viên hồ điều hòa Văn Miếu; Công ty cổ phần tập đoàn DABACO Việt Nam</t>
  </si>
  <si>
    <t>BN</t>
  </si>
  <si>
    <t>151/QĐ-UBND ngày 02/05/2018</t>
  </si>
  <si>
    <t>QĐ số 406 ngày 26/7/2018</t>
  </si>
  <si>
    <t>Xây dựng nhà máy sản xuất bao bì, cung ứng vật tư thiết bị ngành giấy, tại Cụm công nghiệp Võ Cường; Công ty cổ phần thương mại và xây dựng Dương Trường Hải</t>
  </si>
  <si>
    <t>308 ngày 04/05/2013</t>
  </si>
  <si>
    <t>QĐ số 170 ngày 13/5/2013</t>
  </si>
  <si>
    <t>10 ngày 30/3/2020 của TT tỉnh</t>
  </si>
  <si>
    <t xml:space="preserve">Xây dựng Khu nhà ở để bán; Xí nghiệp giấy Hợp Tiến (TN) </t>
  </si>
  <si>
    <t>Võ Cường  TP Bắc Ninh</t>
  </si>
  <si>
    <t>QĐ số 541 ngày 05/07/2010</t>
  </si>
  <si>
    <t>Xây dựng khu nhà ở cao cấp Long Vân; Công ty TNHH Long Vân</t>
  </si>
  <si>
    <t>21121000220; 06 ngày 16/7/2010; 21/01/2016</t>
  </si>
  <si>
    <t>QĐ số 1383; 1033 ngày 7/11/2011; 10/8/2010</t>
  </si>
  <si>
    <t>12 ngày 30/3/2020 của TT tỉnh</t>
  </si>
  <si>
    <t>Xây dựng trung tâm thương mại dịch vụ ; Công ty cổ phần thương mại Hà Nội</t>
  </si>
  <si>
    <t>Đông Ngàn, TP Từ Sơn</t>
  </si>
  <si>
    <t>QĐ số 1684 ngày 20/11/2008</t>
  </si>
  <si>
    <t>2706 ngày 27/12/2012 của UBND tỉnh</t>
  </si>
  <si>
    <t>Xây dựng Bệnh viện cuộc sống mới ; Công ty TNHH quốc tế công nghệ cao Hamec</t>
  </si>
  <si>
    <t>Tân Hồng TP Từ Sơn</t>
  </si>
  <si>
    <t>21.1.2.1.000449 ngày 20/6/2013</t>
  </si>
  <si>
    <t>QĐ số 419 ngày 13/11/2013</t>
  </si>
  <si>
    <t>DYT</t>
  </si>
  <si>
    <t>Xây dựng Văn phòng làm việc, giao dịch kết hợp dịch vụ thương mại ; Công ty TNHH Việt Thịnh</t>
  </si>
  <si>
    <t>Đình Bảng TP Từ Sơn</t>
  </si>
  <si>
    <t>682/KH-KTĐN; 642/KH-KTTT&amp;TN ngày 29/10/2010; 03/7/2013</t>
  </si>
  <si>
    <t>QĐ số 347 ngày 09/09/2015</t>
  </si>
  <si>
    <t>7 ngày 30/3/2020 của TT tỉnh</t>
  </si>
  <si>
    <t>Xây dựng Trung tâm giới sản phẩm đồ gỗ mỹ nghệ và kinh doanh thương mại, dịch vụ ; Công ty TNHH một thành viên đầu tư xây dựng và dịch vụ Hợp tác xã Việt Nam</t>
  </si>
  <si>
    <t>Đình Bảng TP Từ Sơn</t>
  </si>
  <si>
    <t>507/KH-KTĐN ngày 03/08/2010</t>
  </si>
  <si>
    <t xml:space="preserve">QĐ số 1252;  274 ngày 21/9/2010; 02/7/2020 </t>
  </si>
  <si>
    <t>Xây dựng Trường Đại học Kinh Bắc; Công ty TNHH Chân Thiện Mỹ</t>
  </si>
  <si>
    <t>Phù Chẩn TP Từ Sơn</t>
  </si>
  <si>
    <t>154/QĐ-UBND ngày 04/04/2019</t>
  </si>
  <si>
    <t>QĐ số 1580 ngày 12/08/2011</t>
  </si>
  <si>
    <t xml:space="preserve">Xây dựng Khu liên hợp Khoa học-Đào tạo; Hội Khoa học kinh tế Việt Nam </t>
  </si>
  <si>
    <t>21-1-2-1-000 029 ngày 07/12/2007</t>
  </si>
  <si>
    <t>QĐ số 891 ngày 07/02/2007</t>
  </si>
  <si>
    <t>Đoàn thanh tra liên ngành đang thanh tra</t>
  </si>
  <si>
    <t>Xây dựng khu nhà ở kết hợp thương mại dịch vụ tạo vốn hoàn trả chi phí đầu tư xây dựng nhà máy nước mặt thành phố Bắc Ninh; Công ty cổ phần tập đoàn Long Phương</t>
  </si>
  <si>
    <t>Trang Hạ TP Từ Sơn</t>
  </si>
  <si>
    <t xml:space="preserve">88/QĐ-KHĐT; 43/QĐ-KHĐT ngày 10/6/2014; 27/3/2017 </t>
  </si>
  <si>
    <t>QĐ số 26; 259 ngày 17/01/2014; 18/6/2014</t>
  </si>
  <si>
    <t>TB số 12/TB-KV1 ngày  06/01/2020 của Kiểm toán NN KVI</t>
  </si>
  <si>
    <t>Xây dựng khu nhà ở, thương mại dịch vụ phường Trang Hạ, thị xã Từ Sơn (tạo vốn đối ứng hoàn trả chi phí đầu tư xây dựng Nhà máy mặt thành phố Bắc Ninh theo hình thức hợp đồng BT); Công ty cổ phần tập đoàn Long Phương</t>
  </si>
  <si>
    <t>178/QĐ-UBND; 1101/QĐ-UBND ngày 01/02/2013; 21/10/2014</t>
  </si>
  <si>
    <t>QĐ số 40; 354 ngày 1/2/2013; 27/9/2013</t>
  </si>
  <si>
    <t xml:space="preserve">Xây dựng Trường Đại học quốc tế Bắc Hà; Ban QLDA xây dựng trường ĐHQT Bắc Hà </t>
  </si>
  <si>
    <t>TT Lim, xã Liên Bão, huyện Tiên Du</t>
  </si>
  <si>
    <t>21.1.2.1.000 014 ngày 09/02/2007</t>
  </si>
  <si>
    <t>QĐ số 36 ngày 31/01/2013</t>
  </si>
  <si>
    <t>QD số 2706 ngày 27/12/2012 của UBND tỉnh</t>
  </si>
  <si>
    <t>Xây dựng vùng sản xuất, chế biến, kinh doanh hoa, cây ăn quả và du lịch sinh thái; Công ty TNHH Anh Trí</t>
  </si>
  <si>
    <t>Phật Tích huyện Tiên Du</t>
  </si>
  <si>
    <t>QĐ số 41 ngày 01/08/2004</t>
  </si>
  <si>
    <t>Xây dựng khu thương mại dịch vụ tổng hợp và giới thiệu sản phẩm thủ công mỹ nghệ ; Công ty TNHH tu bổ tôn tạo và xây dựng Duy Linh</t>
  </si>
  <si>
    <t>Lạc Vệ huyện Tiên Du</t>
  </si>
  <si>
    <t>567; 460 ngày 29/9/2016; 07/9/2017</t>
  </si>
  <si>
    <t xml:space="preserve">QĐ số 687 ngày 30/11/2016 </t>
  </si>
  <si>
    <t xml:space="preserve">Xây dựng Trạm dừng nghỉ xe đường dài Đại Thiên Lộc; Công ty TNHH Đại Thiên Lộc </t>
  </si>
  <si>
    <t>Liên Bão, Hoàn Sơn huyện Tiên Du</t>
  </si>
  <si>
    <t xml:space="preserve">21.1.2.1.000174; 219 ngày 1/3/2010; 27/4/2018 </t>
  </si>
  <si>
    <t xml:space="preserve">QĐ số 1352; 336; 257 ngày 4/10/2010; 18/9/2013; 18/6/2014 </t>
  </si>
  <si>
    <t>Xây dựng trung tâm thương mại kết hợp nhà ở chung cư; Công ty TNHH Quốc Hoa</t>
  </si>
  <si>
    <t>Thị trấn Phố Mới, huyện Quế Võ</t>
  </si>
  <si>
    <t>21.1.2.1.000 459 ngày 21/11/2013</t>
  </si>
  <si>
    <t>QĐ số 428 ngày 22/11/2013</t>
  </si>
  <si>
    <t xml:space="preserve"> Xây dựng Nhà máy sản xuất linh kiện ô tô, xe gắn máy; Công ty TNHH công nghiệp Triệu Địch</t>
  </si>
  <si>
    <t>Châu Phong huyện Quế Võ</t>
  </si>
  <si>
    <t>21.1.2.1.000.181 ngày 10/08/2011</t>
  </si>
  <si>
    <t>QĐ số 1587 ngày 12/09/2011</t>
  </si>
  <si>
    <t>8 ngày 30/3/2020 của TT tỉnh</t>
  </si>
  <si>
    <t>Xây dựng Khu nhà ở xã hội Sao Hồng ; Công ty cổ phần đầu tư và thương mại Sao Hồng</t>
  </si>
  <si>
    <t>Việt Hùng huyện Quế Võ</t>
  </si>
  <si>
    <t>3166/UBND-XDCB ngày 16/11/2015</t>
  </si>
  <si>
    <t>QĐ số 187 ngày 04/06/2016</t>
  </si>
  <si>
    <t>ONT</t>
  </si>
  <si>
    <t xml:space="preserve">Xây dựng Bệnh viện tư nhân đa khoa Quốc tế Âu Lạc ; Công ty TNHH Âu Lạc </t>
  </si>
  <si>
    <t>Phương Liễu huyện Quế Võ</t>
  </si>
  <si>
    <t>21121000425 ngày 10/03/2012</t>
  </si>
  <si>
    <t>QĐ số 28 ngày 25/01/2013</t>
  </si>
  <si>
    <t>Xây dựng Nhà máy sản xuất các sản phẩm nội thất và kinh doanh xăng dầu; Công ty cổ phần nội thất Kinh Bắc (nay là Cty TNHH TM xăng dầu Kinh Bắc)</t>
  </si>
  <si>
    <t>Gia Đông, huyện Thuận Thành</t>
  </si>
  <si>
    <t>700 ngày 22/11/2018</t>
  </si>
  <si>
    <t>QĐ số 1194; 345 ngày 30/9/2011; 28/6/2019</t>
  </si>
  <si>
    <t>Xây dựng khu vui chơi giải trí thể thao ; Công ty cổ phần thương mại 89 Long Hải (đổi tên từ Công ty Đại Bình)</t>
  </si>
  <si>
    <t>Gia Đông huyện Thuận Thành</t>
  </si>
  <si>
    <t>QĐ số 884 ngày 07/09/2008</t>
  </si>
  <si>
    <t>29 ngày 12/06/2019 của TT tỉnh</t>
  </si>
  <si>
    <t>Xây dựng Nhà máy sản xuất bao bì bạt nhựa Tú Phương; Công ty cổ phần tập đoàn hóa chất nhựa</t>
  </si>
  <si>
    <t>Hà Mãn huyện Thuận Thành</t>
  </si>
  <si>
    <t xml:space="preserve">21  ngày 13/01/2016 </t>
  </si>
  <si>
    <t>QĐ số 83 ngày 02/04/2016</t>
  </si>
  <si>
    <t>Xây dựng Khu thương mại dịch vụ tổng hợp, nhà hàng, khách sạn; Công ty thương mại Vinh Hoa (TNHH)</t>
  </si>
  <si>
    <t>TT Hồ huyện Thuận Thành</t>
  </si>
  <si>
    <t xml:space="preserve">537 ngày 13/9/2016 </t>
  </si>
  <si>
    <t xml:space="preserve">QĐ số 320 ngày 29/6/2017 </t>
  </si>
  <si>
    <t>Xây dựng Khu trưng bày giới thiệu sản phẩm và gia công các hàng dệt may; Công ty cổ phần đầu tư phát triển thương mại Vĩnh Cửu</t>
  </si>
  <si>
    <t>Hoài Thượng huyện Thuận Thành</t>
  </si>
  <si>
    <t xml:space="preserve">QĐ số 769 ngày 30/12/2016 </t>
  </si>
  <si>
    <t>Xây dựng nhà ở, dịch vụ công trình công cộng; Công ty cổ phần tập đoàn Đức Việt</t>
  </si>
  <si>
    <t>21121000246 ngày 18/10/2010</t>
  </si>
  <si>
    <t>QĐ số 1575 ngày 12/08/2011</t>
  </si>
  <si>
    <t>5 ngày 18/3/2020 của TT tỉnh</t>
  </si>
  <si>
    <t>Xây dựng bãi đỗ xe tĩnh; Công ty cổ phần vận tải và dịch vụ công cộng Bắc Ninh</t>
  </si>
  <si>
    <t>Long Châu, Đông Phong, huyện Yên Phong</t>
  </si>
  <si>
    <t>63/QĐ-UBND; 3567417484 ngày 21/2/2017; 22/02/2017</t>
  </si>
  <si>
    <t>QĐ số 146 ngày 12/4/2017</t>
  </si>
  <si>
    <t>Trạm vật tư Kỹ thuật Nông nghiệp; Công ty vật tư kỹ thuật nông nghiệp</t>
  </si>
  <si>
    <t>Thị trấn Thứa, huyện Lương Tài</t>
  </si>
  <si>
    <t>QĐ số 1778 ngày 12/12/2007</t>
  </si>
  <si>
    <t>2869 ngày 08/12/2019 của UBND tỉnh</t>
  </si>
  <si>
    <t>II</t>
  </si>
  <si>
    <t>Dự án trong khu cụm công nghiệp (2)</t>
  </si>
  <si>
    <t>Sản xuất, kinh doanh các loại rượu, sản phẩm CO2, hoá lỏng; Công ty CP cồn rượu Hà Nội</t>
  </si>
  <si>
    <t>KCN Yên Phong</t>
  </si>
  <si>
    <t>GCN số 173/GCNĐC2/21/2 ngày 14/5/2010</t>
  </si>
  <si>
    <t>SKK</t>
  </si>
  <si>
    <t>Sản xuất gạch bê tông khí chưng áp ; Công ty cổ phần thiết bị và vật liệu xây dựng Hancorp</t>
  </si>
  <si>
    <t>KCN Quế Võ II</t>
  </si>
  <si>
    <t>GCN số 21221000299 ngày 25/8/2010</t>
  </si>
  <si>
    <t>610 ngày 27/02/2019 của UBND tỉnh</t>
  </si>
  <si>
    <t>B24</t>
  </si>
  <si>
    <t>Vĩnh Phúc</t>
  </si>
  <si>
    <t>B25</t>
  </si>
  <si>
    <t>Quảng Ninh</t>
  </si>
  <si>
    <t>Khu nhà ở cho người thu nhập thấp  nhà ở công nhân công ty gốm mầu Hoàng Hà</t>
  </si>
  <si>
    <t>Phường Kim bôi thị xã Đồng Triều</t>
  </si>
  <si>
    <t>3768/UBND-XD2 ngày 10/7/2014</t>
  </si>
  <si>
    <t>3442/QĐ-UBND ngày 18/12/2013</t>
  </si>
  <si>
    <t>KL 5298/TNMT ngày 09/8/2021 của STNMT</t>
  </si>
  <si>
    <t>Công ty xã xây dựng một số nhà ở , đã xây dựng và hoàn thiện 47/383 căn nhà ở xã hội , khu chung cư 6 tầng C1, nhà làm việc ban quản lý dự án và dịch vụ công cộng, nhà dịch vụ khu thể thao, sân bóng đá, về hạ tầng công ty đã hoàn thành 35%</t>
  </si>
  <si>
    <t>Trụ sờ lảm việc, nhà diều hành sản xuất, giao dịch và giới thiệu sản phẩm tại thị trấn Quảng Hà, huyện Hải Hà/ Cóng ty CỒ phần Công nghiệp mỏ xây dựng Đông Bắc</t>
  </si>
  <si>
    <t>Thị trần Quảng Hà, huyện Hai Hà</t>
  </si>
  <si>
    <t>5947/ƯBND- QLĐĐ1 ngày 31 /08/2020</t>
  </si>
  <si>
    <t>Số 1626/QĐ- UBND ngay 01/08/2014</t>
  </si>
  <si>
    <t>Trụ sờ lảm việc, nhà điều hành</t>
  </si>
  <si>
    <t>Két luận số 106-TTr-m ngày
 31/7/2020 của Sở TNMT</t>
  </si>
  <si>
    <t>Đã hoàn thánh san gạt mặt bằng, chưa xây dựng cốc hạng mục công trinh theo quy hoạch được duyệt.</t>
  </si>
  <si>
    <t>Nhả lảm việc vả kỉnh doanh khách sạn tại thi trấn Quảng Hà, huyện Hải Hà/Công ty TNHH Một thành viên Công nghiệp tàu thủy Cối Lân</t>
  </si>
  <si>
    <t>Thị trần Quảng
 Hả,
 huyện Hai Hà</t>
  </si>
  <si>
    <t>Số
 1161/QĐ- UBND ngày 18/4/2008;</t>
  </si>
  <si>
    <t>116I/QĐ-UBND ngày 18/4/2008; Biên bản giao đắt thực địa ngày 29/4/2008</t>
  </si>
  <si>
    <t>Nhà làm
 việc vả
 kình
 doanh
 khách
 sạn</t>
  </si>
  <si>
    <t>Kết luận sổ 582I/BC- STNMT ngày
 28/9/2018;</t>
  </si>
  <si>
    <t>Dự án nhận bản giao tài sản từ UBND huyện (khảch sạn Sơn Hà) được Công ty sửa chữa năm 2008, tử nim 2010 đến tháng 9/2020 đã dừng việc sửa chữa, công trình không sử dựng và đang xuống cấp</t>
  </si>
  <si>
    <t>Vùng nuôi tôm công nghiệp băng còng nghệ sinh học (CôngtyTNHH Một thành viên Sao Dại Dương)</t>
  </si>
  <si>
    <t>Xã Đảng
 Rui,
 huyện
 Tiên Yên</t>
  </si>
  <si>
    <t>22.121.000
 ngày 05/4/2013</t>
  </si>
  <si>
    <t>Quyết Định, 2362/QĐ-UBND.' ngày 10/09/2013'</t>
  </si>
  <si>
    <t xml:space="preserve">Nuôi trồng thủy sản </t>
  </si>
  <si>
    <t>185/TNMT- TTr ngày 12/01/2022 cùa sở TNMT</t>
  </si>
  <si>
    <t>Đang triển khai thi công dự án, đã hoàn thiện 02 hồ xử lý nước diện tích 02 ha, 16 ao ươm. 22 ao nuôi. Công ty dã đầu tư toàn bộ tuyến đê bao dự án trên toàn bộ diện tích được thuê 103,74 ha; xây 01 trạm biến ốp 560 KVA; Máy phát  điện 750 KVA phục vụ việc nuôi trồng thủy sản của dự án. - Tai khu 1: Có diện tích khoảng 60 ha, Trong dó có 20,0 ha khu ao nuôi Và ao ươm giống. Công ty đã đầu tư 41 Ao/44 Ao nuôi và 22/22 Ao ươm giống. Hồ chứa nước ngọt 12,4 ha, Hồ chứa nước mặn 5,5 ha. Khu xử lý nước thải 4,8 ha; xảy 1 nhả ở công nhân diện tich 100 m2; Hộ cột và đường dây đến các ao nuôi. Đển ngày 20/9 công ty dang tiền hành lỏt bọt 18 ao nuôi và 14 ao ươm cồn lại- Công ty dự kiến nuôi vào cuồi tháng 9 nám 2017 đối với các ao tậi khu 1 (còng ty da ký hợp đồng mua giống). - Tai khu II: Diện tích: 43,0 ha gồm 44 ao nuôi và 22 ao ươm, đơn vị chưa đầu tư xây dựng Tuy nhiên toàn bộ khu vực đầ được Công ty đắp bờ bao</t>
  </si>
  <si>
    <t>Khu kinh doanh sinh vật cảnh và dịch vụ sinh thái. Công ty cổ phần Hà Khánh Anh</t>
  </si>
  <si>
    <t>Phường Thanh Sơn, TP Uông Bí</t>
  </si>
  <si>
    <t>số 264/TB- UBND ngày 11/9/2017</t>
  </si>
  <si>
    <t>Số 3509/QĐ- UBND ngày 08/11/2011</t>
  </si>
  <si>
    <t>Khu kinh doanh sinh vặt cảnh</t>
  </si>
  <si>
    <t>Kết luận số 39I1/KL- TNMT ngày 12/7/2017 của Sở TNMT:</t>
  </si>
  <si>
    <t>Công ty đã GPMB xong 15.703,6 m2, đã san gạt mặt bằng tạo khuôn đường giao thông nội bộ, tạo hồ nước và cảnh quan sinh thái. Tuy nhiên theo quy hoach được duyệt, hiện nay Công ty còn 02 hộ dân chưa giải phóng xong mật bằng với diện tích 9.560 m2</t>
  </si>
  <si>
    <t>Bến cá và dịch vụ hậu cần nghể cá tại phương Binh Ngọc, thánh pho Móng Cái/Công ty TNHH Hương Anh</t>
  </si>
  <si>
    <t>phường Bình Ngọc, thành phố Móng</t>
  </si>
  <si>
    <t>số 18/QĐ-HA ngày 10/3/2009</t>
  </si>
  <si>
    <t>1710/QĐ-UBND ngày 29/5/2009</t>
  </si>
  <si>
    <t>Khu cảng dân tiến tại xã Hải Tiến thảnh phổ Mỏng Cái/ Công ty TNHH Liên doanh phát triển khu cảng Dân Tiến</t>
  </si>
  <si>
    <t>xã Hải Tiến, TP Móng Cái</t>
  </si>
  <si>
    <t>GCNĐT 221022000107 cấp thay đổi lần 2 ngày 28/12/2007</t>
  </si>
  <si>
    <t>Số 1806/QĐ-UB ngày 09/6/2005</t>
  </si>
  <si>
    <t>Điềm xuất hàng Lục chăn, khu vực mốc 1348 (2) xã Hải Sơn, thảnh phổ Móng Cái cùa Công ty đầu tư xây dựng và xuất nhập khẩu Thăng Long Quảng Ninh</t>
  </si>
  <si>
    <t>xă Hài Sơn, TP Móng Cái</t>
  </si>
  <si>
    <t>GCNĐT SỔ 1273361577 do BQLKKT cấp ngay 22/9/2015</t>
  </si>
  <si>
    <t>Bến bổc xểp VLXD tai xã Hải tiến, thành phố Móng Cái/Xi nghiệp cơ khí và xây dựng Văn Tân</t>
  </si>
  <si>
    <t>xã Hài Tiến, TP Móng Cải</t>
  </si>
  <si>
    <t>GCNDT số  22121000 283 ngày  06 /4/2012 do UB tỉnh Quảng Ninh cấp</t>
  </si>
  <si>
    <t xml:space="preserve">3988/QĐ-UBND ngày 15/12/2015 </t>
  </si>
  <si>
    <t>Khai thác đá sản xuẩt vật liệu xây dựng tại hai xã Vũ Oai và xã Hòa Bình, huyện Hoành Bồ (Công ty cổ phần đầu tư Mekongindo)</t>
  </si>
  <si>
    <t>xã Vũ Oai và xã Hòa Bình, TPHạ Long</t>
  </si>
  <si>
    <t>số 22121000 447 ngày 19/01/2015</t>
  </si>
  <si>
    <t xml:space="preserve"> số 1283/QĐ-UBND ngày 28/3/2016</t>
  </si>
  <si>
    <t>Kiểm định phương tiện vận tải đường bộ, rửa xe, sửa chữa, bảo dưỡng xe và kinh doanh vật liệu xây dựng tại xã Lê Lợi, huyện Hoành Bồ (Công ty TNHH Như Quyết)</t>
  </si>
  <si>
    <t>Xã Lê Lợi, TP Hạ Long</t>
  </si>
  <si>
    <t>Quyết định số 15/QĐ-NQ ngày 24/4/2009</t>
  </si>
  <si>
    <t>số 2725/QĐ-UBND ngày 08/9/2009</t>
  </si>
  <si>
    <t>Bắc trung bộ và Duyên hải miền trung</t>
  </si>
  <si>
    <t>C26</t>
  </si>
  <si>
    <t>Thanh Hóa</t>
  </si>
  <si>
    <t>Công ty CP Xây dựng dịch vụ thương mại Nam Thanh Bắc Nghệ</t>
  </si>
  <si>
    <t>Mai Lâm, TX Nghi Sơn</t>
  </si>
  <si>
    <t>12371/UBND-THKH ngày 15/12/2014</t>
  </si>
  <si>
    <t>31/QĐ-BQLNS ngày 06/3/2017</t>
  </si>
  <si>
    <t>Khu dịch vụ tổng hợp hậu cần</t>
  </si>
  <si>
    <t>21 ngày 27/7/2021</t>
  </si>
  <si>
    <t xml:space="preserve">Không sử dụng đất liên tục 12 tháng. </t>
  </si>
  <si>
    <t>Đã được Ban  gia hạn.</t>
  </si>
  <si>
    <t>Công ty TNHH Trần Mạnh Tiến Thành</t>
  </si>
  <si>
    <t>Hải Bình, TX Nghi Sơn</t>
  </si>
  <si>
    <t>10006/UBND-THKH ngày 09/12/2013</t>
  </si>
  <si>
    <t>300/QĐ-BQLNS ngày 04/12/2015</t>
  </si>
  <si>
    <t>Khu thương mại đô thị</t>
  </si>
  <si>
    <t>40 ngày30/7/2021</t>
  </si>
  <si>
    <t>Công ty TNHH Xuân Thành Công</t>
  </si>
  <si>
    <t>5865/ UBND-THKH ngày 31/7/2013</t>
  </si>
  <si>
    <t>67/QĐ-BQLNS ngày 14/3/2014</t>
  </si>
  <si>
    <t>Khu dịch vụ thương mại và khách sạn Xuân Thành Công</t>
  </si>
  <si>
    <t>12 ngày 16/7/2021</t>
  </si>
  <si>
    <t xml:space="preserve">Chậm tiến độ sử dụng đất quá 24 tháng. </t>
  </si>
  <si>
    <t>Còn 3/10 hạng mục chưa XD; khách sạn 7 tầng, bể bơi, khu DVTM.</t>
  </si>
  <si>
    <t>Công ty TNHH đầu tư TM Tuấn Dũng</t>
  </si>
  <si>
    <t>179/QĐ-BQLNS ngày 14/6/2013</t>
  </si>
  <si>
    <t>Kinh doanh khai thác chợ hải sản đầu mối</t>
  </si>
  <si>
    <t>23 ngày 28/7/2021</t>
  </si>
  <si>
    <t>Mới XD 01 nhà kho. Do 3/2020 mới phê duyệt bổ sung QH nên Công ty đang hoàn thiện HSXD. Đã được Ban gia hạn.</t>
  </si>
  <si>
    <t>Công ty CP HTQ Việt Nam</t>
  </si>
  <si>
    <t>12689/ UBND-THKH ngày 27/12/2014</t>
  </si>
  <si>
    <t>281/QĐ-BQLNS ngày 15/12/2017</t>
  </si>
  <si>
    <t>Khu tổ hợp dịch vụ HTQ</t>
  </si>
  <si>
    <t>173 ngày 18/8/2021</t>
  </si>
  <si>
    <t>Công ty TNHH Đông Tiến</t>
  </si>
  <si>
    <t>Trúc Lâm, TX Nghi Sơn</t>
  </si>
  <si>
    <t>6622/UBND-THKH ngày 08/7/2015</t>
  </si>
  <si>
    <t>150/QĐ-BQLNS ngày 24/5/2016</t>
  </si>
  <si>
    <t>Khu trụ sở, văn phòng điều hành</t>
  </si>
  <si>
    <t>44 ngày 30/7/2021</t>
  </si>
  <si>
    <t xml:space="preserve">Còn 05/09 hạng mục: trụ sở VP, nhà nghỉ công nhân, gara xe, nhà nghỉ ăn ca, nhà trưng bày chưa xây dựng. </t>
  </si>
  <si>
    <t>Công ty TNHH đầu tư Nghi Sơn Việt Nam</t>
  </si>
  <si>
    <t>phường Tĩnh Hải, thị xã Nghi Sơn</t>
  </si>
  <si>
    <t>2239/QĐ-UBND ngày 27/6/2016</t>
  </si>
  <si>
    <t xml:space="preserve">34/QĐ-BQLKKTNS ngày 07/3/2017 </t>
  </si>
  <si>
    <t>Nghi sơn offit</t>
  </si>
  <si>
    <t>76 ngày 06/8/2021</t>
  </si>
  <si>
    <t>Công ty TNHH Dịch vụ thương mại vận tải Phương Gầy</t>
  </si>
  <si>
    <t>3798/UBND-THKH ngày 30/5/2013</t>
  </si>
  <si>
    <t>141/QĐ-BQLNS ngày 23/4/2014</t>
  </si>
  <si>
    <t>Khu bến xe và Trạm dịch vụ thương mại tổng hợp</t>
  </si>
  <si>
    <t>05 ngày 09/7/2021</t>
  </si>
  <si>
    <t>Còn 05/15 hạng mục: Nhà nghỉ, khu điều hành và phòng bán vé, nhà điều hành và cấp nhiên liệu, nhà bảo vệ, nhà DV ăn uống</t>
  </si>
  <si>
    <t>Công ty TNHH Trung Nam</t>
  </si>
  <si>
    <t>Tân Trường, TX Nghi Sơn</t>
  </si>
  <si>
    <t>11652/UBND-THKH ngày 28/11/2014</t>
  </si>
  <si>
    <t>271/QĐ-BQLNS ngày 05/10/2015</t>
  </si>
  <si>
    <t>khu dịch vụ tổng hợp nhà hàng, khách sạn Trung Nam</t>
  </si>
  <si>
    <t>08 ngày 16/7/2021</t>
  </si>
  <si>
    <t>Đang XD, chưa hoạt động. Còn 10/14 hạng mục</t>
  </si>
  <si>
    <t>Công ty cổ phần LICOGI 13 - Vật liệu xây dựng</t>
  </si>
  <si>
    <t>Hải Yến, TX Nghi Sơn</t>
  </si>
  <si>
    <t>3331/QĐ-UBND ngày 31/8/2016</t>
  </si>
  <si>
    <t>420/QĐ-BQLNS ngày 28/11/2014</t>
  </si>
  <si>
    <t>Nhà máy gạch không nung</t>
  </si>
  <si>
    <t>58 ngày 04/8/2021</t>
  </si>
  <si>
    <t xml:space="preserve">Đã HĐ. Còn 01 nhà xưởng, nhà bảo vệ; nhà điều hành; khu để xe chưa xây dựng. Đề nghị cho gia hạn.  </t>
  </si>
  <si>
    <t>HTX Minh Thành</t>
  </si>
  <si>
    <t>Bình Minh, TX Nghi Sơn</t>
  </si>
  <si>
    <t>7171/UBND-THKH ngày 08/11/2014</t>
  </si>
  <si>
    <t>4672/QĐ-UBND ngày 25/12/2014</t>
  </si>
  <si>
    <t>khu dịch vụ chuyên sản xuất, cung cấp vật tư cơ khí, tàu thuyền</t>
  </si>
  <si>
    <t>06 ngày 13/7/2021</t>
  </si>
  <si>
    <t xml:space="preserve">Đã HĐ. Còn 04/11 hạng mục chưa xây dựng, gồm: xưởng đá, xưởng gỗ, cung cấp, nhà bảo vệ chưa xây dựng. </t>
  </si>
  <si>
    <t>Công ty TNHH Hùng Trâm-Nghi Sơn</t>
  </si>
  <si>
    <t>Hải Thượng, TX Nghi Sơn</t>
  </si>
  <si>
    <t>11799/ UBND-THKH ngày 03/12/2014</t>
  </si>
  <si>
    <t>284/QĐ-BQLNS ngày 26/10/2015</t>
  </si>
  <si>
    <t>khu trụ sở, văn phòng làm việc</t>
  </si>
  <si>
    <t>19 ngày 27/7/2021</t>
  </si>
  <si>
    <t xml:space="preserve">Đã HĐ. Còn Nhà trực bảo vệ, nhà kho, nhà nghỉ, sân thể thao và 02 cổng ra vào chưa xây dựng. </t>
  </si>
  <si>
    <t>Công ty Cổ phần khí hóa lỏng Nghi Sơn</t>
  </si>
  <si>
    <t>497/UBND-THKH ngày 27/6/2016</t>
  </si>
  <si>
    <t xml:space="preserve">số 46/QĐ-BQLKKTNS&amp;KCN ngày 16/3/2017 </t>
  </si>
  <si>
    <t>Nhà máy sang chiết nạp Gas (LPG)</t>
  </si>
  <si>
    <t>11 ngày 16/7/2021</t>
  </si>
  <si>
    <t xml:space="preserve">Đã HĐ. Còn lại 04/20 hạng mục chưa đầu tư xây dựng. </t>
  </si>
  <si>
    <t>Công ty TNHH xuất nhập khẩu gỗ Phương Bắc</t>
  </si>
  <si>
    <t>Nguyên Bình, Tx. Nghi Sơn</t>
  </si>
  <si>
    <t>8309/UBND-THKH ngày 17/10/2013</t>
  </si>
  <si>
    <t>1443/QĐ-BQLNS ngày 22/4/2015</t>
  </si>
  <si>
    <t>Đầu tư xây dựng nhà kho, xưởng sản xuất, chế biến gỗ và bãi tập kết gỗ</t>
  </si>
  <si>
    <t>07 ngày 15/7/2021</t>
  </si>
  <si>
    <t xml:space="preserve">Đã HĐ. Còn 01/08 hạng mục chưa xây dựng. </t>
  </si>
  <si>
    <t>Công ty CP đầu tư và xây lắp Hoàng Long</t>
  </si>
  <si>
    <t>Thị trấn Hải Hòa, Tx. Nghi Sơn</t>
  </si>
  <si>
    <t>1510/UBND-THKH ngày 8/3/2013</t>
  </si>
  <si>
    <t xml:space="preserve">số 4572/QĐ-UBND ngày 23/12/2013 của UBND tỉnh </t>
  </si>
  <si>
    <t>Khu dịch vụ tổng hợp khách sạn, nhà hàng và siêu thị</t>
  </si>
  <si>
    <t>113 ngày 13/8/2021</t>
  </si>
  <si>
    <t xml:space="preserve">Chưa xây dựng do bị khống chế chiều cao (gần của Trạm khí tượng thủy văn). Đơn vị đề nghị cho điều chỉnh dự án (từ nhà 9 tầng xuống 2 tầng). </t>
  </si>
  <si>
    <t>Công ty CP Do Xuyên</t>
  </si>
  <si>
    <t>Hải Thanh, Tx. Nghi Sơn</t>
  </si>
  <si>
    <t>7688/UBND-NN ngày 19/10/2012</t>
  </si>
  <si>
    <t xml:space="preserve">số 660/QĐ-UBND ngày 23/02/2013 </t>
  </si>
  <si>
    <t>Khu du lịch sinh thái biển Du Xuyên</t>
  </si>
  <si>
    <t>22 ngày 28/7/2021 và CV số 55/STNMT-TTr
ngày 28/7/2021</t>
  </si>
  <si>
    <t xml:space="preserve">Đã HĐ, Còn 06/14 hạng mục chưa xây dựng.  </t>
  </si>
  <si>
    <t>Công ty TNHH Nhất Hà</t>
  </si>
  <si>
    <t>Hải Bình, Tx. Nghi Sơn</t>
  </si>
  <si>
    <t>541/QĐ-UBND ngày 15/02/2016</t>
  </si>
  <si>
    <t>159/QĐ-BQLNS ngày 24/6/2015</t>
  </si>
  <si>
    <t>Khu thương mại dịch vụ Nhất Hà</t>
  </si>
  <si>
    <t>151 ngày 15/8/2021</t>
  </si>
  <si>
    <t xml:space="preserve">Đã HĐ. Còn 02/13 hạng mục chưa xây dựng. </t>
  </si>
  <si>
    <t>Công ty TNHH chế biến thủy sản Thái Sơn</t>
  </si>
  <si>
    <t>4549/QĐ- UBND, ngày 23/11/2016</t>
  </si>
  <si>
    <t>340/QĐ-BQLKKTNS&amp;KCN ngày 22/11/2018</t>
  </si>
  <si>
    <t>Trung tâm chuyển giao công nghệ và đóng gói hàng thủy sản xuất khẩu</t>
  </si>
  <si>
    <t>66 ngày 05/8/2021</t>
  </si>
  <si>
    <t>Đã HĐ. Còn 16/20 chưa xây dựng.</t>
  </si>
  <si>
    <t>Công ty TNHH sản xuất thương mại và xuất nhập khẩu Hưng Thịnh.</t>
  </si>
  <si>
    <t>. Hải Bình, Nghi Sơn</t>
  </si>
  <si>
    <t>11713/UBND-THKH ngày 27/9/2017</t>
  </si>
  <si>
    <t>5057/QĐ-UBND ngày 29/11/2019</t>
  </si>
  <si>
    <t>Cung cấp thiết bị, vật tư ngư cụ và dịch vụ ăn nghỉ hậu cần nghề cá.</t>
  </si>
  <si>
    <t>213 ngày 18/8/2021</t>
  </si>
  <si>
    <t xml:space="preserve">Đã HĐ. Còn 08/10 chưa xây dựng.   </t>
  </si>
  <si>
    <t>Công ty CP kiến trúc Phục Hưng (đổi tên thành Công ty cổ phần tập đoàn Tân Phục Hưng)</t>
  </si>
  <si>
    <t>Tùng Lâm, TX. Nghi Sơn</t>
  </si>
  <si>
    <t>5771/UBND-THKT ngày 07/7/2014 và Quyết định số 1265/QĐ-UBND ngày 24/4/2017</t>
  </si>
  <si>
    <t>78/QĐ-BQLNS ngày 03/5/2017</t>
  </si>
  <si>
    <t>Trạm dừng nghỉ và dịch vụ hậu cần quốc tế Nghi Sơn</t>
  </si>
  <si>
    <t>77 ngày 06/8/2021</t>
  </si>
  <si>
    <t>Đã HĐ. Còn 14/14 chưa xây dựng.</t>
  </si>
  <si>
    <t>Công ty TNHH Châu Tuấn Hải Thanh</t>
  </si>
  <si>
    <t>3592/ UBND- NN ngày 08/5/2014</t>
  </si>
  <si>
    <t xml:space="preserve">2662/QĐ-UBND ngày 23/9/2005, 648/QĐ-UBND ngày 14/02/2015; 4068/QĐ-UBND ngày 25/9/2020  </t>
  </si>
  <si>
    <t>nhà xưởng sản xuất bột cá và thu mua, chế biến hải sản</t>
  </si>
  <si>
    <t>74 ngày 06/8/2021</t>
  </si>
  <si>
    <t>Đã HĐ. Còn 05/12 chưa xây dựng.</t>
  </si>
  <si>
    <t>CT TNHH xây dựng và dịch vụ thương mại Viết Hoa</t>
  </si>
  <si>
    <t>P. Tĩnh Hải Tx. Nghi Sơn</t>
  </si>
  <si>
    <t>1406/UBNDTHKH ngày 03/3/2014</t>
  </si>
  <si>
    <t>473/QĐ-BQLKKTNS ngày 30/12/2014</t>
  </si>
  <si>
    <t>nhà xưởng gia công các sản phẩm cơ khí; kinh doanh vật liệu xây dựng và bê tông thương phẩm</t>
  </si>
  <si>
    <t>149 ngày 15/8/2021</t>
  </si>
  <si>
    <t xml:space="preserve">Đã HĐ. Còn 02/12 chưa xây dựng. Đề nghị không phải gia hạn do Ban QLKKT Nghi Sơn yêu cầu đơn vị dừng thi công từ 2015 để mở rộng đường 513, đường Nghi Sơn-Bãi Trành, đường Đông-Tây 4. </t>
  </si>
  <si>
    <t>Công ty Ánh Ngọc (bán cho CT Ba Làng)</t>
  </si>
  <si>
    <t>3063/ UBND- NN ngày 14/5/2012</t>
  </si>
  <si>
    <t>1453/QĐ-UBND ngày 15/5/2017</t>
  </si>
  <si>
    <t>DA nhà làm việc, chế biến thủy hải sản</t>
  </si>
  <si>
    <t>80 ngày 06/8/2021</t>
  </si>
  <si>
    <t xml:space="preserve">Đã HĐ. Còn 04/16 chưa xây dựng. </t>
  </si>
  <si>
    <t>Công ty cổ phần dịch vụ thương mại đa quốc gia Ánh Dương</t>
  </si>
  <si>
    <t>Xã Hải Thượng – Nghi Sơn</t>
  </si>
  <si>
    <t>11/UBND-THKH ngày 02/0/2014</t>
  </si>
  <si>
    <t xml:space="preserve">nhận chuyển nhượng quyền của Công ty Cổ phần Đầu tư hạ tầng và Đô thị Hải An </t>
  </si>
  <si>
    <t>Khu dịch vụ thương mại Ánh Dương</t>
  </si>
  <si>
    <t>09 ngày 16/7/2021</t>
  </si>
  <si>
    <t>Còn 02/7 hạng mục chưa hoàn thành.</t>
  </si>
  <si>
    <t>Công ty cổ phần Đầu tư hạ tầng và đô thị Hải An (chuyển nhượng tài sản cho Công ty TNHH vật liệu xây dựng Nghi Sơn) đổi tên thành công ty NSCM</t>
  </si>
  <si>
    <t>Thị trấn Hải Hòa – Nghi Sơn</t>
  </si>
  <si>
    <t>1802/QĐ-UBND ngày 01/6/2017</t>
  </si>
  <si>
    <t xml:space="preserve">184/QĐ-BQLNS ngày 28/6/2018, số 257/QĐ-BQLKKTNS&amp;KCN ngày 14/9/2018 </t>
  </si>
  <si>
    <t>Khu văn phòng, khách sạn và dịch vụ thương mại</t>
  </si>
  <si>
    <t>65 ngày 05/8/2021</t>
  </si>
  <si>
    <t xml:space="preserve">Còn 08/10 hạng mục công trình chưa xây dựng. </t>
  </si>
  <si>
    <t>Công ty CP Licogi 16</t>
  </si>
  <si>
    <t>Trúc Lâm – Nghi Sơn</t>
  </si>
  <si>
    <t>124/UBND-CN ngày 09/01/2008</t>
  </si>
  <si>
    <t>269/QĐ-BQLNS ngày 23/10/2012</t>
  </si>
  <si>
    <t>Trường Cao đẳng nghề công nghệ Licogi 16</t>
  </si>
  <si>
    <t>232 ngày 22/9/2021</t>
  </si>
  <si>
    <t xml:space="preserve">Trường đã giải thể, UBND tỉnh đã đồng ý cho Công ty lập quy hoạch khu nhà ở xã hội. </t>
  </si>
  <si>
    <t>Công ty CP dịch vụ thương mại 315</t>
  </si>
  <si>
    <t>Hải Thượng, Nghi Sơn</t>
  </si>
  <si>
    <t>6336/UBND-THKH ngày 14/8/2013</t>
  </si>
  <si>
    <t>367/QĐ-BQLNS ngày 4/12/2013</t>
  </si>
  <si>
    <t>Toor hợp dịch vụ thương mại, khách sạn, nhà hàng</t>
  </si>
  <si>
    <t xml:space="preserve"> 143 ngày 18/8/2021</t>
  </si>
  <si>
    <t xml:space="preserve">Đề nghị cho gia hạn, Đon vị đã nhận kết luận ngày 13/9 </t>
  </si>
  <si>
    <t>Công ty TNHH xây dựng Dân dụng và công trình giao thông (này là Cty CP phát triển nhà và BĐS Ruby Group)</t>
  </si>
  <si>
    <t>Đông Hương, TP Thanh Hóa</t>
  </si>
  <si>
    <t>2725/UBND-NN ngày 11/5/2011</t>
  </si>
  <si>
    <t>4386/QĐ-UBND ngày 29/12/2011</t>
  </si>
  <si>
    <t>Bảo tàng cổ vật Hoàng Long</t>
  </si>
  <si>
    <t>41 ngày 30/7/2021</t>
  </si>
  <si>
    <t xml:space="preserve">Đã HĐ. Còn các hạng mục Nhà bán hàng lưu niệm, Nhà hội trường, hội thảo, thư viện thực hành; Nhà điều hành, tiếp khách, làm việc, nghỉ nhân viên. </t>
  </si>
  <si>
    <t>Công ty TNHH Xây dựng và Thương mại Ngọc Văn (đổi tên thành Cty CP Thành An Thanh Hóa)</t>
  </si>
  <si>
    <t>TT Ngọc Lặc, Ngọc Lặc</t>
  </si>
  <si>
    <t>2480/QĐ-UBND ngày 13/7/2017</t>
  </si>
  <si>
    <t>128/QĐ-UBND ngày 10/01/2018,
5462/QĐ-UBND ngày 24/12/2019</t>
  </si>
  <si>
    <t>Khu liên hợp Nhà hàng, khách sạn và dịch vụ thương mại tổng hợp</t>
  </si>
  <si>
    <t>125 ngày 13/8/2021</t>
  </si>
  <si>
    <t>Đã HĐ. Còn Nhà DVTM (02 tầng), KS (05 tầng) và khu phụ trợ chưa XD.</t>
  </si>
  <si>
    <t>Công ty cổ phần Tập đoàn Hồ Gươm</t>
  </si>
  <si>
    <t>Kiên Thọ, Ngọc Lặc</t>
  </si>
  <si>
    <t>12401/UBNDTHKH ngày 16/12/2014</t>
  </si>
  <si>
    <t>4718/QĐ-UBND ngày 16/11/2015,
197/QĐ-UBND ngày 18/01/2016</t>
  </si>
  <si>
    <t>Nhà máy may Cẩm Hoàng</t>
  </si>
  <si>
    <t>129 ngày 13/8/2021</t>
  </si>
  <si>
    <t xml:space="preserve">Đã HĐ. Còn 02 nhà xưởng, nhà để xe chưa XD trên ½ DA. </t>
  </si>
  <si>
    <t>Công ty TNHH Chế biến Lâm sản và sản xuất đồ gỗ Duy Lợi</t>
  </si>
  <si>
    <t>Minh Tiến, Ngọc Lặc</t>
  </si>
  <si>
    <t>5775/UBND-THKH ngày 07/7/2014</t>
  </si>
  <si>
    <t>1983/QĐ-UBND ngày 10/6/2016</t>
  </si>
  <si>
    <t>Nhà máy sản xuất ván sàn và chế biến lâm sản đồ gỗ Duy Lợi</t>
  </si>
  <si>
    <t>154 ngày 15/8/2021</t>
  </si>
  <si>
    <t xml:space="preserve">Đã HĐ. Còn 02 hạng mục xưởng và nhà công nhân chưa XD. </t>
  </si>
  <si>
    <t>Công ty Cổ phần Tập đoàn Miền núi</t>
  </si>
  <si>
    <t>Ngọc Trung, Ngọc Lặc</t>
  </si>
  <si>
    <t>2149/QĐ-UBND ngày 21/6/2016</t>
  </si>
  <si>
    <t>2648/QĐ-UBND ngày 26/7/2017,
3613/QĐ-UBND ngày 25/9/2017</t>
  </si>
  <si>
    <t>Cửa hàng xăng dầu</t>
  </si>
  <si>
    <t>119 ngày 13/8/2021</t>
  </si>
  <si>
    <t xml:space="preserve">Mới san lấp MB. </t>
  </si>
  <si>
    <t>Công ty cổ phần Việt Thanh VNC</t>
  </si>
  <si>
    <t>Cao Ngọc, Ngọc Lặc</t>
  </si>
  <si>
    <t xml:space="preserve">3794/QĐ-UBND ngày 05/12/2007,
515/QĐ-UBND ngày 20/02/2009,
 3558/QĐ-UBND ngày 07/10/2010 </t>
  </si>
  <si>
    <t>Nhà máy sản xuất Gang – phôi thép công suất 125.000 tấn/năm</t>
  </si>
  <si>
    <t>142 ngày 15/8/2021</t>
  </si>
  <si>
    <t xml:space="preserve">DA kém hiệu quả, Công ty xin dừng DA. UB tỉnh BC Bộ Công thương về DA điện năng lượng Mặt trời. </t>
  </si>
  <si>
    <t>1215/QĐUBND ngày 07/4/2016</t>
  </si>
  <si>
    <t>Sản xuất đá vật liệu xây dựng và ốp lát</t>
  </si>
  <si>
    <t>150 ngày 15/8/2021</t>
  </si>
  <si>
    <t>Công ty CP Thanh Tân</t>
  </si>
  <si>
    <t>P. Hàm Rồng, TP. Thanh Hóa</t>
  </si>
  <si>
    <t>2376/UBND-THKH ngày 01/4/2014</t>
  </si>
  <si>
    <t>1404QĐ-UBND ngày 19/4/2019</t>
  </si>
  <si>
    <t>Khu tìm hiểu văn hóa dân tộc xứ Thanh</t>
  </si>
  <si>
    <t>229 ngày 08/9/2021</t>
  </si>
  <si>
    <t xml:space="preserve">Được thuê đất 03 lần, 2 giai đoạn đầu đã chậm tiến độ đầu tư. Còn các hạng mục chưa XD: nhà điều hành; nhà dân tộc giao; nhà dân tộc h’Mông; nhà trưng bày cổ vật và lưu niệm. </t>
  </si>
  <si>
    <t>Công ty CP đầu tư VITHA Milk</t>
  </si>
  <si>
    <t>Xã Vân Sơn, Triệu Sơn</t>
  </si>
  <si>
    <t>3692/UBND-NN ngày 12/5/2014</t>
  </si>
  <si>
    <t>175/QĐ-UBND ngày 15/01/2016</t>
  </si>
  <si>
    <t>Trang trại chăn nuôi bò sữa</t>
  </si>
  <si>
    <t>161 ngày 16/8/2021</t>
  </si>
  <si>
    <t>đã san lấp mặt bằng, xây dựng một phần tường rào, hoàn thiện 01 nhà điều hành 02 tầng, 01 dãy nhà mái tôn và nhà bảo vệ phía Tây Bắc khu đất, 01 nhà xưởng mái tôn phía Đông Bắc, đổ móng và dựng các cột bê tông khu chuồng trại (chưa có vách và mái).</t>
  </si>
  <si>
    <t>Công ty TNHH XD&amp;TM Gia Hiếu</t>
  </si>
  <si>
    <t>Cum CN thị trấn Thường Xuân, Thường Xuân</t>
  </si>
  <si>
    <t>2560/QĐ-UBND ngày 15/7/2016</t>
  </si>
  <si>
    <t>272/QĐ-UBND ngày 23/01/2017</t>
  </si>
  <si>
    <t>Nhà máy gạch không nung Gia Hiếu</t>
  </si>
  <si>
    <t>138 ngày 15/8/2021</t>
  </si>
  <si>
    <t>đã xây dựng hoàn thành 12/17 công trình theo Tổng mặt bằng quy hoạch được duyệt Còn 05/17 công trình chưa hoàn thành: Nhà xưởng sản xuất 02 nhà 1B, nhà che gạch số 3 02 nhà, nhà giới thiệu sản phẩm, nhà để xe, cổng.</t>
  </si>
  <si>
    <t>Công ty TNHH sản xuất đá Vạn Long</t>
  </si>
  <si>
    <t>Xã Yên Lâm, Yên Định</t>
  </si>
  <si>
    <t>1530/QĐ-UBND ngày 06/5/2016</t>
  </si>
  <si>
    <t>2041/QĐ-UBND ngày 14/6/2017</t>
  </si>
  <si>
    <t>Nhà máy sản xuất gạch không nung và xưởng sản xuất, chế biến đá làm vật liệu xây dựng</t>
  </si>
  <si>
    <t>207 ngày 18/8/2021</t>
  </si>
  <si>
    <t>đã xây dựng các hạng mục công trình phục vụ sản xuất, chế biến đá làm vật liệu xây dựng; chưa đầu tư Nhà máy sản xuất gạch không nung</t>
  </si>
  <si>
    <t>Công ty TNHH MTV Minh Long Yên Định</t>
  </si>
  <si>
    <t>Định Hưng, Yên Định</t>
  </si>
  <si>
    <t>3846/QĐ-UBND ngày 06/10/2016</t>
  </si>
  <si>
    <t>Cơ sở kinh doanh, dịch vụ hàng nông lâm sản</t>
  </si>
  <si>
    <t>Trụ sở làm việc của Công ty cổ phần Môi trường Yên Định</t>
  </si>
  <si>
    <t>Thôn Tân ngữ, xã Định Long</t>
  </si>
  <si>
    <t>QĐ số 4051, ngày 13/10/2015</t>
  </si>
  <si>
    <t>Trự sở làm việc</t>
  </si>
  <si>
    <t>Chậm đầu tư</t>
  </si>
  <si>
    <t>Yêu cầu Chủ đầu tư thực hiện dự án</t>
  </si>
  <si>
    <t>Công ty cổ phần Dokata</t>
  </si>
  <si>
    <t>Thị trấn Thường Xuân, Thường Xuân</t>
  </si>
  <si>
    <t>279/QĐ-UBND ngày 20/01/2016</t>
  </si>
  <si>
    <t>3649/QĐ-UBND ngày 21/9/2016, 
1450/QĐ-UBND ngày 04/5/2017</t>
  </si>
  <si>
    <t>Nhà máy chế biến lâm sản Dokata</t>
  </si>
  <si>
    <t>137 ngày 15/8/2021</t>
  </si>
  <si>
    <t>Còn 10/23 công trình chưa hoàn thành: Nhà điều hành (mới xây được 01 tầng), nhà trưng bày sản phầm, kho bán thành phẩm, kho thành phẩm và vật tư thiết bị, lò đốt, khu hút mùn, trạm xử lý nước, kho nguyên liệu đầu vào, xưởng gia công tinh, trạm nước cứu hỏa.</t>
  </si>
  <si>
    <t>Công ty Cổ phần tư vấn Đầu tư Xây dựng CIC Việt Nam</t>
  </si>
  <si>
    <t>Đông Sơn, TX Bỉm Sơn</t>
  </si>
  <si>
    <t>2141/QĐ-UBND ngày 21/6/2017</t>
  </si>
  <si>
    <t>4722QĐ-UBND ngày 08/12/2017</t>
  </si>
  <si>
    <t>Nhà máy sản xuất gạch không nung</t>
  </si>
  <si>
    <t>13 ngày 21/7/2021</t>
  </si>
  <si>
    <t>Công ty chưa xây dựng, mới san lấp một phần mặt bằng.</t>
  </si>
  <si>
    <t>Công ty TNHH 005 REO HUÊ</t>
  </si>
  <si>
    <t>Ba Đình, Bỉm Sơn</t>
  </si>
  <si>
    <t>6944/UBND-THKH ngày 5/8/2014</t>
  </si>
  <si>
    <t>4362QĐ-UBND ngày 09/12/2014</t>
  </si>
  <si>
    <t>Khu cây xanh dịch vụ thể thao</t>
  </si>
  <si>
    <t>25 ngày 29/7/2021</t>
  </si>
  <si>
    <t xml:space="preserve">Hoàn thành 50% hạng mục công trình, một số CT sử dụng sai mục đích. </t>
  </si>
  <si>
    <t>Công ty TNHH Tiến Nam (nay là Công ty TNHH thương mại dịch vụ xây dựng và đầu tư Thuận Thiên)</t>
  </si>
  <si>
    <t>3687/QĐ-UBND ngày 28/9/2017</t>
  </si>
  <si>
    <t>98QĐ-UBND ngày 09/01/2018</t>
  </si>
  <si>
    <t>Khu TTTM dịch vụ tổ chức sự kiện và cây xanh thể thao</t>
  </si>
  <si>
    <t>130 ngày 13/8/2021</t>
  </si>
  <si>
    <t>Công ty đã san gạt mặt bằng, chưa tiến hành đầu tư xây dựng các công trình trên đất theo Tổng mặt bằng được duyệt.</t>
  </si>
  <si>
    <t>Doanh nghiệp tư nhân và dịch vụ thương mại Phú Thịnh</t>
  </si>
  <si>
    <t>Ngọc Trạo, TX Bỉm Sơn</t>
  </si>
  <si>
    <t>8951/UBND-THKH ngày 25/9/2014</t>
  </si>
  <si>
    <t>4827QĐ-UBND ngày 31/12/2014</t>
  </si>
  <si>
    <t>Trung tâm đồ gỗ và trang thiết bị nội thất Phú Thịnh</t>
  </si>
  <si>
    <t>121 ngày 13/8/2021</t>
  </si>
  <si>
    <t>Tại thời điểm thanh tra Doanh nghiệp đã san lấp mặt bằng, xây hàng rào, ép cọc móng; chưa xây dựng các hạng mục công trình.</t>
  </si>
  <si>
    <t>Công ty CP Xây dựng Phục Hưng Holdings</t>
  </si>
  <si>
    <t>Bắc Sơn, TX Bỉm Sơn</t>
  </si>
  <si>
    <t>1083QĐ-UBND ngày 06/4/2010</t>
  </si>
  <si>
    <t>Nhà máy kết cấu thép</t>
  </si>
  <si>
    <t>46 ngày 31/7/2021</t>
  </si>
  <si>
    <t xml:space="preserve">Đã hoàn thành 80% hạng mục đi vào HĐ.  </t>
  </si>
  <si>
    <t>Công ty TNHH Bắc Giang</t>
  </si>
  <si>
    <t>Phú Sơn, TX Bỉm Sơn</t>
  </si>
  <si>
    <t>4901/UBND-NN ngày 13/9/2010</t>
  </si>
  <si>
    <t>349QĐ-UBND ngày 26/01/2011</t>
  </si>
  <si>
    <t>Trung tâm thương mại và dịch vụ Bắc Giang</t>
  </si>
  <si>
    <t>24 ngày 29/7/2021</t>
  </si>
  <si>
    <t>đã xây dựng xong 09/13 hạng mục, gồm: 1) Cổng chính, 2) Nhà trực bảo vệ, 3) Nhà để xe, 5) Nhà dịch vụ tổng hợp, 6) Nhà điều hành, 8) Nhà để máy bơm, 11) Sân vườn + cây xanh, 12) Sân đường nội bộ và Bãi đỗ xe ô tô, 9) Bể nước ngầm. Có 04 hạng mục chưa xây dựng, gồm: 4) Nhà hàng tổ chức sự kiện, 7) Thư lầu (4 chòi), 10) Hồ điều hòa, 13) Sân lát gạch block</t>
  </si>
  <si>
    <t>Công ty CP chợ Bỉm Sơn</t>
  </si>
  <si>
    <t>4212QĐ-UBND ngày 03/12/2014</t>
  </si>
  <si>
    <t>Xây dựng quản lý khai thác chợ Bỉm Sơn</t>
  </si>
  <si>
    <t>28 ngày 29/7/2021</t>
  </si>
  <si>
    <t xml:space="preserve">đã xây dựng được 10/11hạng mục công trình; Còn lại 01 hạng mục số 4) Cây xanh, sân vườn Công ty chưa xây dựng </t>
  </si>
  <si>
    <t>Công ty TNHH Dịch vụ Y tế ACA</t>
  </si>
  <si>
    <t>Quang trung, TX Bỉm Sơn</t>
  </si>
  <si>
    <t>2380/UBND-NN ngày 18/6/2007</t>
  </si>
  <si>
    <t>1816QĐ-UBND ngày 13/6/2012</t>
  </si>
  <si>
    <t>Xây dựng kinh doanh Bệnh viện Đa khoa tư nhân ACA</t>
  </si>
  <si>
    <t>171 ngày 18/8/2021</t>
  </si>
  <si>
    <t xml:space="preserve">Đã hoàn thành 90% hạng mục đi vào HĐ. </t>
  </si>
  <si>
    <t>Công ty Bình Hưng Phát</t>
  </si>
  <si>
    <t>Bắc Sơn, Bỉm Sơn</t>
  </si>
  <si>
    <t>564QĐ-UBND ngày 03/3/2004</t>
  </si>
  <si>
    <t>Xưởng sửa chưa ô tô</t>
  </si>
  <si>
    <t>127 ngày 13/8/2021</t>
  </si>
  <si>
    <t>Công ty đã xây dựng được 6 hạng mục, còn lại 4 hạng mục chưa thực hiện: 2) Chỗ bán hàng, 3) Xưởng sửa chữa, 4) Dự kiến phát triển xưởng sửa chữa, 10) Cổng bên</t>
  </si>
  <si>
    <t>Công ty CP xây dựng số 5 (VINACONEX)</t>
  </si>
  <si>
    <t xml:space="preserve">Khu phố 12 phường Ngọc Trạo </t>
  </si>
  <si>
    <t xml:space="preserve">2072/QĐ-UBND ngày 06/7/2009 </t>
  </si>
  <si>
    <t>Văn phòng và Xưởng sản xuất</t>
  </si>
  <si>
    <t>Khu phố 6, 11 phường Ba Đình</t>
  </si>
  <si>
    <t xml:space="preserve">2073/QĐ-UBND ngày 06/7/2009 và số 2075/QĐ-UBND ngày 06/7/2009 </t>
  </si>
  <si>
    <t>Trụ sở Công ty và Văn phòng Đội xe</t>
  </si>
  <si>
    <t>Khu phố 6 phường Lam Sơn</t>
  </si>
  <si>
    <t>QĐ số 2074/QĐ-UBND ngày 06/7/2009 về cấp GCN cho CTCPXD số 5</t>
  </si>
  <si>
    <t>Trụ sở làm việc</t>
  </si>
  <si>
    <t>Công ty TNHH thương mại và vận tải Minh Việt</t>
  </si>
  <si>
    <t>Quảng Tiến, TP. Sầm Sơn</t>
  </si>
  <si>
    <t>2753/QĐ-UBND ngày 25/07/2016</t>
  </si>
  <si>
    <t>5074/QĐ-UBND ngày 29/12/2016 (0977.755.076)</t>
  </si>
  <si>
    <t>Khu dịch vụ thương mại và vận tải Minh Việt</t>
  </si>
  <si>
    <t>120 ngày 13/8/2021</t>
  </si>
  <si>
    <t>Công ty đã san lấp mặt bằng, xây dựng tường rào tại khu I, diện tích 1.716m2 . Tại khu II, diện tích 850m2 xây dựng tường rào bảo vệ; có nhà tạm 4m x 22 m bao gồm phòng làm việc, phòng nghỉ, phòng bếp ăn tập thể và một số hạng mục phụ trợ</t>
  </si>
  <si>
    <t>Công ty CP Intimex Việt Nam</t>
  </si>
  <si>
    <t>Trường Sơn, TP. Sầm Sơn</t>
  </si>
  <si>
    <t>8932/UBND-NN ngày 25/9/2014</t>
  </si>
  <si>
    <t>1494QĐ-UBND ngày 04/5/2016</t>
  </si>
  <si>
    <t>Bãi đỗ xe và khu nhà dịch vụ tổng hợp</t>
  </si>
  <si>
    <t>118 ngày 13/8/2021</t>
  </si>
  <si>
    <t>Công ty đã san lấp mặt bằng, xây dựng tường rào bê tông cốt thép, thảm nhựa atphan 01 hạng mục bãi đỗ xe; Còn 04 hạng mục gồm 02 cổng, 01 khu nhà dịch vụ tổng hợp 03 tầng (hạng mục chính), 01 khu để xe dịch vụ chưa xây dựng.</t>
  </si>
  <si>
    <t>Công ty CP XD Quảng Tường</t>
  </si>
  <si>
    <t>số 15055/UBND-NN ngày 30/12/2016</t>
  </si>
  <si>
    <t xml:space="preserve">350/QĐ-UBND ngày 05/02/2009 </t>
  </si>
  <si>
    <t>Xây dựng khách sạn</t>
  </si>
  <si>
    <t>49 ngày 02/8/2021</t>
  </si>
  <si>
    <t>Đã xây dựng được 6 hạng mục công trình, gồm: Nhà thương mại 9 tầng (xây được 7 tầng), nhà dịch vụ khách sạn du lịch 9 (làm được 2 tầng), nhà kho 1 tầng, trạm điện, bể nước ngoài trời, cổng. Còn lại 03 hạng mục chưa xây dựng: nghỉ ca cho nhân viên 5 tầng (số 3); nhà dịch vụ du lịch 05 tầng (số 4); nhà kho A 01 tầng (số 5).</t>
  </si>
  <si>
    <t>Ngân hàng Thương mại cổ phần Công thương Việt nam - Chi nhánh Sầm Sơn</t>
  </si>
  <si>
    <t>Bắc Sơn, TP. Sầm Sơn</t>
  </si>
  <si>
    <t>4651/QĐ-UBND ngày 28/12/2009.</t>
  </si>
  <si>
    <t>Trung tâm đa chức năng</t>
  </si>
  <si>
    <t>Ngân hàng đã chuyển nhượng quyền sử dụng đất cho Công ty CP Tập đoàn Thịnh Phát. Hiện  đang hoàn chỉnh hồ sơ xây dựng dự án theo Công văn số 15974/UBND-CN ngày 13/11/2020 của UB tỉnh</t>
  </si>
  <si>
    <t xml:space="preserve"> Công ty CP đầu tư thương mại và du lịch Hoàng Sơn</t>
  </si>
  <si>
    <t>Trung Sơn, TP. Sầm Sơn</t>
  </si>
  <si>
    <t>3797QĐ-UBND ngày 06/10/2017</t>
  </si>
  <si>
    <t>Khách sạn Mặt trời mọc</t>
  </si>
  <si>
    <t>BC số 5854 ngày 01/10/2020</t>
  </si>
  <si>
    <t>Công ty TNHH xây dựng và thương mại Dũng Minh</t>
  </si>
  <si>
    <t>Quảng Bình, Quảng Xương</t>
  </si>
  <si>
    <t>2069/QĐ- UBND ngày 15/6/2016</t>
  </si>
  <si>
    <t xml:space="preserve">2876/QĐ-UBND ngày 08/8/2017 </t>
  </si>
  <si>
    <t>Khu dịch vụ nông nghiệp và vật liệu xây dựng Dũng Minh</t>
  </si>
  <si>
    <t>36 ngày 29/7/2021</t>
  </si>
  <si>
    <t>đã san lấp mặt bằng, xây dựng hạng mục công trình (số 01) nhà thương mại (đã được Sở Tài nguyên và Môi trường đăng ký tài sản trên đất) đơn vị đang sử dụng vào mục đích làm nơi bán hàng ăn uống. Còn lại 09 hạng mục chưa xây dựng.</t>
  </si>
  <si>
    <t>HTX Công nghiệp- Thương mại Thái Dương</t>
  </si>
  <si>
    <t>Hà Giang- Hà Trung</t>
  </si>
  <si>
    <t>6077/UBND-CN ngày 04/11/2010</t>
  </si>
  <si>
    <t>1887/QĐ-UBND ngày 14/6/2011</t>
  </si>
  <si>
    <t>39 ngày 29/7/2021</t>
  </si>
  <si>
    <t>đã xây dựng 05 hạng mục công trình như: 1) cổng, 4) một phần của Nhà văn phòng điều hành, 8) Bãi tập kết nguyên liệu, 13) Xưởng sản xuất 14) Bãi thành phẩm. Còn lại 10 hạng mục chưa xây dựng.</t>
  </si>
  <si>
    <t>Công ty CP Đầu tư Phát triển TMThành Lộc</t>
  </si>
  <si>
    <t>Hà Sơn, Hà Trung</t>
  </si>
  <si>
    <t>1123/UBND-CN ngày 04/02/2015</t>
  </si>
  <si>
    <t>2874/QĐ-UBND ngày 08/8/2017</t>
  </si>
  <si>
    <t>Khai thác thu gom chế biến phân rơi làm phân bón nông nghiệp</t>
  </si>
  <si>
    <t>38 ngày 29/7/2021</t>
  </si>
  <si>
    <t>đã thực hiện xây dựng các hạng mục như: Đường lên hang dơi và gia cố cửa hang; Tường rào xung quanh dự án; Cổng vào; Nhà bảo vệ, đường điện dân dụng, sinh hoạt; Hệ thống thoát nước chung toàn bộ dự án; Đất trồng cây ăn quả + Bồn cây; 02 giếng khoan; Nhà điều hành, nhà ăn, nhà nghỉ công nhân; Nhà xưởng, nhà kho và hầm ủ; Nhà dự trữ nguyên vật liệu thô; Bãi tập kết nguyên vật liệu, than bùn và phụ phế phẩm. Còn 07 hạng mục chưa xây dựng</t>
  </si>
  <si>
    <t>Công ty TNHH thực phẩm Thông Tấn</t>
  </si>
  <si>
    <t>Yến Sơn, Hà Trung</t>
  </si>
  <si>
    <t>QĐ số 1631/QĐ-UBND tháng  08/2011của UBND tỉnh</t>
  </si>
  <si>
    <t>Nhà máy chế biến nông sản thực phẩm và trung tâm thương 
mại nông nghiệp</t>
  </si>
  <si>
    <t>523 ngày 07/12/2021 (của UBND huyện Hà Trung)</t>
  </si>
  <si>
    <t>Có 02 hạng mục xây dựng sai quy hoạch, chậm tiến độ quá 24 tháng do ảng hưởng dịch covid, đề nghị cho gia hạn sử dụng đất 24 tháng (đang lập hồ sơ đề nghị điều chỉnh quy hoạch)</t>
  </si>
  <si>
    <t>Công ty CP SX&amp;TM Lam Sơn</t>
  </si>
  <si>
    <t>Hà Vinh, Hà Trung</t>
  </si>
  <si>
    <t>QĐ số 489/GP-
UBND ngày 26/12/2016 của UBND tỉnh</t>
  </si>
  <si>
    <t>Khai thác mỏ đất sét làm gạch tuynel</t>
  </si>
  <si>
    <t>525 ngày 07/12/2021 (của UBND huyện Hà Trung)</t>
  </si>
  <si>
    <t xml:space="preserve">Chậm tiến độ quá 24 tháng do ảng hưởng dịch covid, đề nghị cho gia hạn sử dụng đất 24 tháng </t>
  </si>
  <si>
    <t>Công ty Cổ phần gạch ngói thương mại Hà Bắc</t>
  </si>
  <si>
    <t>Hà Tiến, Hà Trung</t>
  </si>
  <si>
    <t>GP số 228/GP-
UBND ngày 04/6/2015</t>
  </si>
  <si>
    <t>527 ngày 07/12/2021 (của UBND huyện Hà Trung)</t>
  </si>
  <si>
    <t>Công ty TNHH Tuấn Đạt</t>
  </si>
  <si>
    <t>Xã Tân Phong, Quảng Xương</t>
  </si>
  <si>
    <t>4876/UBND-NN ngày 29/7/2011</t>
  </si>
  <si>
    <t xml:space="preserve">3818/QĐ-UBND ngày 15/11/2012 </t>
  </si>
  <si>
    <t>Trung tâm dịch vụ thương mại Sakê</t>
  </si>
  <si>
    <t>37 ngày 29/7/2021</t>
  </si>
  <si>
    <t>đã đầu tư xây dựng xong các hạng mục công trình: (3) nhà sàn ẩm thực; (4) nhà hàng ẩm thực trên hồ; (5) nhà chòi ẩm thực sinh thái; (7) trung tâm tổ chức sự kiện; (13) đường giao thông, sân bãi đỗ xe; (16) mương tiêu nước của huyện; (17) nhà trạm biến thế; Còn lại 12 hạng mục chưa đầu tư xây dựng</t>
  </si>
  <si>
    <t>Công ty CP May Hồ Gươm</t>
  </si>
  <si>
    <t>Xã Xuân Lai, Thọ Xuân</t>
  </si>
  <si>
    <t>8718/UBND- THKH ngày 19/9/2014</t>
  </si>
  <si>
    <t xml:space="preserve">4229/QĐ- UBND ngày 22/10/2015 </t>
  </si>
  <si>
    <t>Nhà máy may Cẩm Hoàng- Chi nhánh Thọ Xuân.</t>
  </si>
  <si>
    <t>133 ngày 13/8/2021</t>
  </si>
  <si>
    <t>Công ty đã san lấp được ½ diện tích khu đất, xây dựng xong các hạng mục: 1, 2, 5, 6, 8, 9, 10, 11, 12, 13 đưa đất vào sử dụng; các hạng mục còn lại chưa xây dựng: số 3, 4, 7, 14.</t>
  </si>
  <si>
    <t>Công ty CP công nghệ Thọ Xuân</t>
  </si>
  <si>
    <t>Xã Thọ Hải, Thọ Xuân</t>
  </si>
  <si>
    <t>2006/QĐ-UBND ngày 10/06/2016</t>
  </si>
  <si>
    <t>124/QĐ- UBND ngày 12/01/2017</t>
  </si>
  <si>
    <t>Xưởng gia công, lắp ráp cơ khí Thọ Xuân</t>
  </si>
  <si>
    <t>43 ngày 30/7/2021</t>
  </si>
  <si>
    <t>đã san lấp được mặt bằng khu đất, xây dựng tường rào (hạng mục phụ trợ), xưởng gia công cơ khí đơn vị mới lắp cột và mái che; nhà bảo vệ; hồ điều hòa. Còn 10 hạng mục công trình Công ty chưa xây dựng.</t>
  </si>
  <si>
    <t>Doanh nghiệp tư nhân Ngọc Ánh</t>
  </si>
  <si>
    <t>Đông Tân, TP Thanh Hóa</t>
  </si>
  <si>
    <t>1985/QĐUBND ngày 05/4/2011</t>
  </si>
  <si>
    <t>1051/QĐ-UBND ngày 2/4/2013</t>
  </si>
  <si>
    <t>Công viên vui chơi giải trí thanh thiếu niên, khu DV ăn uống và nghỉ ngơi, bãi đỗ xe</t>
  </si>
  <si>
    <t>126 ngày 13/8/2021</t>
  </si>
  <si>
    <t>đã san lấp mặt bằng, xây dựng tường rào bao quanh. Chưa xây dựng được các công trình trên đất</t>
  </si>
  <si>
    <t>Công ty TNHH Vạn Liên Việt</t>
  </si>
  <si>
    <t>Phường Quảng Hưng, TP Thanh Hóa</t>
  </si>
  <si>
    <t>2322/QĐ-UBND ngày 24/7/2014</t>
  </si>
  <si>
    <t>Khu cây xanh văn hóa thể thao</t>
  </si>
  <si>
    <t>53 ngày 03/8/2021</t>
  </si>
  <si>
    <t>đã thực hiện san lấp mặt bằng trên toàn bộ diện tích khu đất được thuê; đã xây dựng tường rào bao quanh khu đất; chưa xây dựng các hạng mục công trình theo mặt bằng được duyệt.</t>
  </si>
  <si>
    <t>Công ty cổ phần Vĩnh Nguyên</t>
  </si>
  <si>
    <t>P. Đông Cương, TP. Thanh Hóa</t>
  </si>
  <si>
    <t>3396/UBND-NN ngày 25/5/2012</t>
  </si>
  <si>
    <t>764/QĐ-UBND ngày 07/3/2013</t>
  </si>
  <si>
    <t>Văn phòng làm việc</t>
  </si>
  <si>
    <t>177 ngày 18/8/2021</t>
  </si>
  <si>
    <t>Không sử dụng đất 12 tháng liên tục. Đề nghị cho gia hạn.</t>
  </si>
  <si>
    <t>chưa triển khai thi công xây dựng các hạng mục công trình theo tổng mặt bằng đã được phê duyệt, thẩm định; các công trình trên đất vẫn còn nguyên trạng từ trước thời điểm cho thuê đất năm 2013. Đất đang được sử dụng vào mục đích kho, bãi tập kết; chưa sử dụng đất theo mục đích cho thuê.</t>
  </si>
  <si>
    <t>Công ty cổ phần Cơ khí ô tô 19/5</t>
  </si>
  <si>
    <t>Hoằng Quý, Hoằng Hóa</t>
  </si>
  <si>
    <t>4678/QĐUBND ngày 01/12/2016</t>
  </si>
  <si>
    <t>Số 3312/QĐ-UBND 
ngày 06/9/2017</t>
  </si>
  <si>
    <t>Nhà máy đóng thùng ô tô (cơ sở II)</t>
  </si>
  <si>
    <t>30 ngày 29/7/2021</t>
  </si>
  <si>
    <t>y đã hoàn thành việc san lấp mặt bằng trên toàn bộ diện tích đất được thuê, xây dựng các tường rào bao quanh khu đất; Công ty chưa tiến hành thi công xây dựng các hạng mục công trình theo mặt bằng được phê duyệt.</t>
  </si>
  <si>
    <t>Công ty TNHH Dịch vụ và thương mại Bình Nam</t>
  </si>
  <si>
    <t>Hoằng Phú, Hoằng Hóa</t>
  </si>
  <si>
    <t>2969/QĐ-UBND ngày 14/8/2017</t>
  </si>
  <si>
    <t xml:space="preserve">5109/QĐ-UBND ngày 28/12/2017 </t>
  </si>
  <si>
    <t>Khu kinh doanh vật liệu xây dựng tổng hợp</t>
  </si>
  <si>
    <t>45 ngày 30/7/2021</t>
  </si>
  <si>
    <t>Công ty đã xây dựng được các hạng mục công trình: Nhà bán hàng (HM số 03), nhà ở công nhân 02 tầng (HM số 09); đang tiến hành xây dựng hạng mục công trình Nhà để xe (HM số 02); các công trình khác theo Mặt bằng chưa được xây dựng (chiếm khoảng 60%).</t>
  </si>
  <si>
    <t>Công ty cổ phần May Thịnh Vượng</t>
  </si>
  <si>
    <t>Hoằng Đạo, Hoằng Hóa</t>
  </si>
  <si>
    <t>3903/QĐ-UBND ngày 06/10/2015</t>
  </si>
  <si>
    <t>Số 2506/QĐ-UBND ngày 12/7/2016</t>
  </si>
  <si>
    <t>nhà máy may xuất khẩu Thịnh Vượng</t>
  </si>
  <si>
    <t>32 ngày 29/7/2021</t>
  </si>
  <si>
    <t>Khu đất mới được san lấp mặt bằng được khoảng 25% diện tích khu đất thực hiện dự án; trên đất chưa có công trình nào được xây dựng.</t>
  </si>
  <si>
    <t>Công ty cổ phần Thành Nông Thanh Hóa</t>
  </si>
  <si>
    <t>Hoằng Xuân, Hoằng Hóa</t>
  </si>
  <si>
    <t>2108/UBND-NN ngày 13/3/2015</t>
  </si>
  <si>
    <t>Số 5015/QĐ-UBND ngày 30/11/2005</t>
  </si>
  <si>
    <t>Nhà máy sản xuất và kinh doanh phân bón</t>
  </si>
  <si>
    <t>59 ngày 03/8/2021</t>
  </si>
  <si>
    <t xml:space="preserve">đã thi công xây dựng và đưa vào vận hành được 10 hạng mục công trình với tổng diện tích khoảng 6.712 m2 (chiếm khoảng 80% mặt bằng). Hạng mục chưa xây dựng theo mặt bằng được phê duyệt: Nhà kho 01
(HM số 03), diện tích 1.358 m2
</t>
  </si>
  <si>
    <t>Công ty TNHH Dệt May Hà Nội</t>
  </si>
  <si>
    <t>6002/UBND-NN ngày 09/9/2011</t>
  </si>
  <si>
    <t>499/QĐ-UBND ngày 22/02/2012</t>
  </si>
  <si>
    <t>nhà máy kéo sợi, dệt may</t>
  </si>
  <si>
    <t>98 ngày 08/8/2021</t>
  </si>
  <si>
    <t xml:space="preserve"> đã thực hiện san lấp mặt bằng trên toàn bộ diện tích khu đất được thuê; đã thi công xây dựng hệ thống tường rào bao quanh khu đất. Các hạng mục đều sai tổng mặt bằng quy hoạch xây dựng được duyệt (trừ03 hạng mục đã được cấp Giấy CNQSD đất và sở hữu tài sản gắn liền với đất: 02 nhà xưởng 1A; nhà xưởng sản xuất 1; nhà xưởng sản xuất 2. Tổng diện tíchxây dựng 7.204 m2).</t>
  </si>
  <si>
    <t>Công ty CP nông sản, thực phẩm Việt Hưng</t>
  </si>
  <si>
    <t>Thành Tâm, Thạch Thành</t>
  </si>
  <si>
    <t>5052/QĐ-UBND ngày 11/5/2017</t>
  </si>
  <si>
    <t xml:space="preserve">Quyết định số 3171/QĐ-UBND ngày 27/9/2012 (27847 m2) và Quyết định số 3275/QĐ-UBND ngày 31/8/2017 (21933 m2) </t>
  </si>
  <si>
    <t>trang trại chăn nuôi lợn công nghiệp</t>
  </si>
  <si>
    <t>134 ngày 15/8/2021</t>
  </si>
  <si>
    <t>Đã có 04 hạng mục công trình, gồm: Nhà văn phòng, nhà kho, chuồng trại 01, 02 được Sở Tài nguyên và Môi trường ghi nhận tài sản trên đất tại Giấy CNQSDĐ số CK 589360 cấp ngày 19/9/2017. Ngoài các hạng mục được ghi nhận trong giấy chứng nhận tài sản khi mua của ông Việt, Công ty còn một số hạng mục công trình trên đất (nhà công nhân khoảng 129,6 m2 , nhà ăn khoảng 200m2 , kho thuốc khoảng 240 m2 ).</t>
  </si>
  <si>
    <t>Hộ kinh doanh Mai Văn Nội</t>
  </si>
  <si>
    <t>Hoằng Sơn, Hoằng Hóa</t>
  </si>
  <si>
    <t>762/QĐ-UBND ngày 01/3/2018</t>
  </si>
  <si>
    <t>Số 5846/QĐ-UBND ngày 30/8/2018 của UBND huyện</t>
  </si>
  <si>
    <t>Kinh doanh đồ gỗ nội thất và vận tải hàng hóa</t>
  </si>
  <si>
    <t>200 ngày 17/8/2021</t>
  </si>
  <si>
    <t>đã thực hiện việc đầu tư xây dựng các hạng mục công trình theo Tổng mặt bằng kèm theo văn bản số 3548/SXD ngày 29/6/2018 của Sở Xây dựng. Còn lại hạng mục Nhà kho chứa đồ gỗ (hạng mục số 03), diện tích 307,75 m 2 chưa xây dựng; Nhà điều hành đã xây dựng được 01/02 tầng</t>
  </si>
  <si>
    <t>Công ty CP dụng cụ thể thao Delta</t>
  </si>
  <si>
    <t>Hoằng Đồng, Hoằng Hóa</t>
  </si>
  <si>
    <t>6079/UBND-NN ngày 13/9/2011</t>
  </si>
  <si>
    <t>Số 804/QĐ-UBND
 ngày 26/3/2012</t>
  </si>
  <si>
    <t>Bệnh viên đa khoa sinh thái Delta</t>
  </si>
  <si>
    <t>91 ngày 07/8/2021</t>
  </si>
  <si>
    <t>Công ty mới san lấp xong mặt bằng, xây dựng tường rào bao quanh khu đất, xây dựng được một phần hạ tầng kỹ thuật bao gồm: cổng, đường giao thông nội bộ, hệ thống thoát nước.</t>
  </si>
  <si>
    <t>đã được UBND tỉnh chấp thuận là nhà đầu tư  Dự án Trường Liên cấp Quốc tế Delta</t>
  </si>
  <si>
    <t>Tổng Công ty TM&amp;XD Đông Bắc - Công ty TNHH</t>
  </si>
  <si>
    <t>Quảng Thịnh, TP. Thanh Hóa</t>
  </si>
  <si>
    <t>243/QĐ-UBND ngày 19/01/2016</t>
  </si>
  <si>
    <t>3834QĐ-UBND ngày 10/10/2017</t>
  </si>
  <si>
    <t>Trung tâm điều hành xe buýt Đông Bắc</t>
  </si>
  <si>
    <t>Kết luận số 217 ngày 20/8/2021</t>
  </si>
  <si>
    <t>Công ty báo cáo không có đường vào khu đất thực hiện dự án</t>
  </si>
  <si>
    <t>khu đất đã san lấp mặt bằng, xây dựng tường rào bao quanh khu đất. Đã xây dựng được hạng mục số 1 (Nhà xưởng sửa chữa, bảo dưỡng xe buýt, diện tích xây dựng 955,5 m2 ); hạng mục số 4 (Trạm cung cấp nhiên liệu nội bộ, diện tích xây dựng 48 m2 ); hạng mục số 6 (Hồ nước, 105 m2 ). Đang làm móng hạng mục số 2 (Nhà điều hành (02 tầng), diện tích xây dựng 203,7 m2 ). Còn khoảng 30% hạng mục công trình chưa xây dựng (số 3-nhà bếp, nhà ăn nhân viên; số 7-nhà để xe mái che; số 8-nhà vệ sinh).</t>
  </si>
  <si>
    <t>Đề nghị không phải gia hạn tiến độ sử dụng đất 24 tháng đối với dự án Trung tâm điều hành xe buýt tại phường Quảng Thịnh, thành phố Thanh Hóa.</t>
  </si>
  <si>
    <t>UBND tỉnh đã có văn bản chỉ đạo số 18205/UBND-NN ngày 17/11/2021 chỉ đạo Giao Sở Kế hoạch và Đầu tư chủ trì, tham mưu về việc điều chỉnh chủ trương đầu tư dự án, làm căn cứ xác định tiến độ thực hiện dự án Trung tâm điều hành xe buýt Đông Bắc tại xã Quảng Thịnh, thành phố Thanh Hóa của Công ty Đông Bắc theo quy định; Giao UBND thành phố Thanh Hóa chủ trì phối hợp với Sở Xây dựng, Sở Giao thông Vận tải và các đơn vị có liên quan, làm việc với Sở Khoa học và Công nghệ (chủ đầu tư tuyến đường vào từ đường tránh đi đại lộ Bắc Nam) để thực hiện công tác bàn giao, đưa tuyến đường đã đầu tư xây dựng vào khai</t>
  </si>
  <si>
    <t>Công ty CP Thảo Trung</t>
  </si>
  <si>
    <t>Quảng Hưng</t>
  </si>
  <si>
    <t>2308/QĐ-UBND ngày 23/8/2006</t>
  </si>
  <si>
    <t>Kinh doanh dịch vụ thương mại, khách sạn</t>
  </si>
  <si>
    <t>123 ngày 12/8/2021</t>
  </si>
  <si>
    <t>đã đầu tư xây dựng các hạng mục: nhà massage, cổng, sân đường bê tông, trạm bơm, cấp điện, nhà bảo vệ, khu vui chơi thể dục thể thao. Còn 02 hạng mục công trình chính Công ty chưa đầu tư xây dựng: Hạng mục số 01 - nhà hàng, tổ chức sự kiện 3 tầng (được điều chỉnh từ khách sạn 9 tầng theo Văn bản số 10028/UBND-CN ngày 20/8/2018); mới ép cọc hạng mục số 02 - Nhà hàng 4 tầng (được điều chỉnh từ 3 tầng lên 4 tầng).</t>
  </si>
  <si>
    <t>thác, sử dụng theo quy định; báo cáo UBND tỉnh kết quả thực hiện trước ngày</t>
  </si>
  <si>
    <t>Công ty cổ phần Thương mại và dịch vụ Toàn Thịnh Phát (được tách từ Công ty CP đầu tư xây dựng và phát triển hạ tầng Thanh Hóa)</t>
  </si>
  <si>
    <t>KCN Đình Hương - Tây Bắc Ga</t>
  </si>
  <si>
    <t>2464/UBND-THKH ngày 23/3/2015</t>
  </si>
  <si>
    <t>1650/QĐ-UBND ngày 16/5/2016</t>
  </si>
  <si>
    <t>Tổng kho, bến bãi, bốc xếp hàng hóa</t>
  </si>
  <si>
    <t>147 ngày 15/8/2021</t>
  </si>
  <si>
    <t>Khu đất đã san lấp mặt bằng, có tường rào bao quanh, Công ty đã đầu xây dựng được 06 hạng mục công trình, với diện tích khoảng 6.400/13.094,5 m2 , đạt tỷ lệ 50%, cụ thể gồm các hạng mục: 02/03 Nhà kho chứa vật liệu X2 (khoảng 5.000 m2 ); 02/02 Nhà trực (khoảng 350 m2 ), trong đó có 01 nhà trực sai vị trí; Nhà điều hành (213 m2 ); 03/03 Nhà công vụ (565 m2 ); 01 Nhà ăn ca (213 m2 ); 01 Trạm biến áp. Các hạng mục công trình khác chưa xây dựng, gồm: 02 nhà kho chứa vật liệu X1 (khoảng 3.807,2 m2 ); 01 nhà kho chứa vật liệu X2 (khoảng 2.800 m2 ).</t>
  </si>
  <si>
    <t>30/11/2021.</t>
  </si>
  <si>
    <t>Công ty TNHH MTV sản xuất và chế biến lâm sản Yến Hà</t>
  </si>
  <si>
    <t>Xã Thành Vân, huyện Thạch Thành</t>
  </si>
  <si>
    <t>3298/QĐ-UBND ngày 29/8/2016</t>
  </si>
  <si>
    <t>Quyết định số 1353/QĐ-UBND ngày 27/4/2017</t>
  </si>
  <si>
    <t>Nhà máy sản xuất và chế biến gỗ (ván ép, nan xẻ thanh, than viên nén) tại xóm Sắn, xã Thành Vân, huyện Thạch Thành</t>
  </si>
  <si>
    <t>158 ngày 16/8/2021</t>
  </si>
  <si>
    <t>đã xây dựng được 01 nhà xưởng khoảng 900 m2 tại vị trí từ mốc M16 đến mốc M17 (theo Giấy CNQSDĐ số CĐ 797786 ngày 19/7/2017 đã cấp cho đơn vị). - Công ty đã thực hiện việc hạ cos, san nền để tạo mặt bằng thực hiện dự án khoảng 80% diện tích đất thuê.</t>
  </si>
  <si>
    <t>Công ty CP ĐT&amp;PT Kinh tế rừng bễn vững Toàn Cầu</t>
  </si>
  <si>
    <t>Trung Hạ, Quan Sơn</t>
  </si>
  <si>
    <t>2706/QĐ-UBND ngày 22/8/2012</t>
  </si>
  <si>
    <t>Nhà máy liên hợp chế biến gỗ xuất khẩu rừng bễn vững Toàn Cầu</t>
  </si>
  <si>
    <t>162 ngày 16/8/2021</t>
  </si>
  <si>
    <t>Công ty đã đầu tư các hạng mục công trình gồm: cổng, tường rào mặt phía trước, 03 nhà xưởng xây tường gạch, cột trụ luồng xây gạch bao, vĩ kèo sắt, mái tôn; 08 nhà xây tường gạch mái proxi măng, 01 nhà xây tường gạch mái tôn, 02 nhà xây tường bao quanh, 01 dãy nhà nuôi chim bồ câu và nuôi lợn. Các công trình được phân thành 02 khu: khu nhà máy có 03 nhà xưởng làm tăm nan, 02 dãy nhà làm phòng làm việc và nhà nghỉ cán bộ công nhân viên, các dãy nhà còn lại đang để trống.</t>
  </si>
  <si>
    <t>Công ty Xi măng Thanh Sơn</t>
  </si>
  <si>
    <t>Thúy Sơn, Ngọc Lặc</t>
  </si>
  <si>
    <t>2927/QĐ-UBND ngày 31/8/2009</t>
  </si>
  <si>
    <t>Nhà máy xi măng</t>
  </si>
  <si>
    <t xml:space="preserve">Kết luận số 231 ngày 16/9/2021 </t>
  </si>
  <si>
    <t>Công ty đã xây dựng hạ tầng kỹ thuật, cổng, tường rào, sân đường nội bộ và một số công trình phụ trợ khác; tuy nhiên, Công ty đã dừng việc xây dựng từ năm 2010 đến nay.</t>
  </si>
  <si>
    <t>Công ty CP Du lịch Kim Quy</t>
  </si>
  <si>
    <t>P. Hàm Rồng, TP Thanh Hóa</t>
  </si>
  <si>
    <t>6558/UBND-NN ngày 29/11/2010</t>
  </si>
  <si>
    <t>6921QĐ-UBND ngày 6/9/2013</t>
  </si>
  <si>
    <t>Dự án Phía Bắc Hồ Kim Quy, Khu du lịch Hàm Rồng</t>
  </si>
  <si>
    <t>97 ngày 08/8/2021</t>
  </si>
  <si>
    <t>Công ty đã tiến hành đầu tư xây dựng xong khu E* (nhà bảo vệ, nhà nghỉ, nhà thuyền); khu E đã xây dựng khu nhà dịch vụ lễ hội 02 nhà. Các khu chưa đầu tư xây dựng như: khu B (văn phòng, nhà chơi Doremon, nhà chơi bóng, nhà dịch vụ trò chơi điện tử, sân cỏ) và khu C (sân cỏ, nhà luyện tập và dịch vụ thể hình, nhà dịch vụ bán hàng lưu niệm).</t>
  </si>
  <si>
    <t>Đã được gia hạn đến tháng 12/2021.</t>
  </si>
  <si>
    <t>Công ty CP Đông Bắc (Công ty Tân Hoàng Minh)</t>
  </si>
  <si>
    <t>P. Đông Vệ, TP Thanh Hóa</t>
  </si>
  <si>
    <t>4270/UBND-THKH ngày 14/6/2013</t>
  </si>
  <si>
    <t>3444QĐ-UBND ngày 03/10/2013</t>
  </si>
  <si>
    <t>Trung tâm giới thiệu sản phẩm DV bảo hành sữa chữa ô tô, xe máy</t>
  </si>
  <si>
    <t>83 ngày 06/8/2021</t>
  </si>
  <si>
    <t>đã xây dựng được các hạng mục gồm: Nhà kho dịch vụ thương mại và bảo hành ô tô xe máy (ký hiệu số 02 trên TMB), Nhà trực bảo vệ (ký hiệu số 03 trên TMB), Sân bê tông nội bộ (ký hiệu số 04 trên TMB), Cổng chính (ký hiệu số 05 trên TMB), Cổng vào nhà kho (ký hiệu số 07 trên TMB), Thảm cỏ, cây xanh (ký hiệu số 08 trên TMB); Các hạng mục chưa triển khai: Cổng phụ (ký hiệu số 06 trên TMB), Trạm
biến áp (ký hiệu số 09 trên TMB).
Các hạng mục đang triển khai: Nhà dịch vụ khách sạn 7 tầng (ký hiệu số
01 trên TMB): Công ty đang xây dựng phần móng ép cọc.</t>
  </si>
  <si>
    <t>Đã được gia hạn 24 tháng, tiếp tục được UBND tỉnh cho gia hạn 06 tháng do  bất khả kháng.</t>
  </si>
  <si>
    <t>Công ty CP Mai Linh Đông Đô</t>
  </si>
  <si>
    <t>Xã Quảng Tân (nay là thị trấn Tân Phong), Quảng Xương</t>
  </si>
  <si>
    <t xml:space="preserve">3672/QĐ-UBND ngày 18/10/2013 </t>
  </si>
  <si>
    <t>Dự án Showroom trưng bày, giới thiệu sản phẩm ô tô</t>
  </si>
  <si>
    <t>17 ngày 25/7/2021</t>
  </si>
  <si>
    <t>Khu đất đã san lấp mặt bằng, xây dựng 1 dãy tường rào, xây dựng 01 móng nhà Trung tâm trưng bày và giới thiệu sản phẩm khoảng 900 m2 ; đang xây dựng trạm điện có 03 móng cột điện, chưa lắp đặt trạm.</t>
  </si>
  <si>
    <t>Công ty TNHH CBLS&amp;XNK Thành Công</t>
  </si>
  <si>
    <t>P. Quảng Thành, TP. Thanh Hóa</t>
  </si>
  <si>
    <t>1900/QĐ-UBND ngày 16/6/2004</t>
  </si>
  <si>
    <t xml:space="preserve">Xưởng sản xuất hàng thủ công mỹ nghệ </t>
  </si>
  <si>
    <t>số 01/KL-STNMT ngày 18/01/2019</t>
  </si>
  <si>
    <t>Còn 01 hạng mục nhà sản xuất chính (giáp cổng vào) chưa đầu tư xây dựng</t>
  </si>
  <si>
    <t>Công ty CP VNJ</t>
  </si>
  <si>
    <t>2193/QĐ-UBND ngày 25/7/2007</t>
  </si>
  <si>
    <t>Trường trung học dân lập kỹ thuật Visco</t>
  </si>
  <si>
    <t>Công văn số 4368/STNMT-TTr ngày 29/7/2019 và Công văn số 4741/STNMT-TTTr ngày 14/8/2019</t>
  </si>
  <si>
    <t>Còn khoảng 5,4/9,45 ha đất mới san lấp mặt bằng, hiện vẫn để trống chưa đầu tư xây dựng</t>
  </si>
  <si>
    <t>Công ty CP Phát hành sách Thanh Hóa</t>
  </si>
  <si>
    <t>P. Điện Biên, TP. Thanh Hóa</t>
  </si>
  <si>
    <t>3861/QĐ-UBND ngày 27/10/2010</t>
  </si>
  <si>
    <t>Trung tâm DVTM, văn hóa</t>
  </si>
  <si>
    <t>Đã hoàn thiện hạ tầng kỹ thuật tầng hầm theo kế hoạch đầu tư xây dựng</t>
  </si>
  <si>
    <t>Công ty TNHH MTV Đầu tư Phát triển Nguyễn Kim</t>
  </si>
  <si>
    <t>KĐT Nam TP. Thanh Hóa</t>
  </si>
  <si>
    <t>CV số 1487/UBND-THKH ngày 04/3/2014</t>
  </si>
  <si>
    <t>1400/QĐ-UBND ngày 17/4/2015</t>
  </si>
  <si>
    <t>Trung tâm thương mại Nguyễn Kim Thanh Hóa</t>
  </si>
  <si>
    <t>Công văn số 3791/STNMT-QLĐĐ ngày 02/7/2019</t>
  </si>
  <si>
    <t>Hiện trạng đã được san lấp, đầu tư hạ tầng kỹ thuật</t>
  </si>
  <si>
    <t>Công ty TNHH Hùng Mạnh</t>
  </si>
  <si>
    <t>X. Thiệu Dương, TP. Thanh Hóa</t>
  </si>
  <si>
    <t>784/QĐ-UBND ngày 21/3/2014</t>
  </si>
  <si>
    <t>Nhà máy cơ khí Thiệu Dương</t>
  </si>
  <si>
    <t>Kết luận số 12/KLTT-STNMT ngày 25/10/2019</t>
  </si>
  <si>
    <t xml:space="preserve">Đã đầu tư xây dựng 06 hạng mục (vị trí, diện tích có sai khác so với mặt bằng được duyêt); còn 02 nhà xưởng chưa đầu tư xây dựng; </t>
  </si>
  <si>
    <t>Công ty cổ phần Môi trường Yên Định</t>
  </si>
  <si>
    <t>X. Định Long, H. Yên Định</t>
  </si>
  <si>
    <t>4051/QĐ-UBND ngày 13/10/2015</t>
  </si>
  <si>
    <t>KL số 06/KLTT-STNMT ngày 25/7/2019; Công văn số 4874/STNMT-TTr ngày 20/8/2019</t>
  </si>
  <si>
    <t xml:space="preserve">Còn 05 hạng mục chưa đầu tư xây dựng </t>
  </si>
  <si>
    <t>P. Lam Sơn, TX. Bỉm Sơn</t>
  </si>
  <si>
    <t>2229/QĐ-UBND ngày 18/7/2012</t>
  </si>
  <si>
    <t>SX Vật liệu nung trang trí liên hợp giai đoạn 3</t>
  </si>
  <si>
    <t>Kết luận số 01/KLTT-STNMT ngày 18/01/2019; Công văn số 2629/STNMT-TTr ngày 15/5/2019</t>
  </si>
  <si>
    <t>Chưa đầu tư xây dựng công trình trên đất</t>
  </si>
  <si>
    <t xml:space="preserve">Công ty CP Nhựa bao bì Trung Hiếu </t>
  </si>
  <si>
    <t>1006/QĐ-UBND ngày 18/4/2008</t>
  </si>
  <si>
    <t>Sản xuất nhựa và gia công cơ khí</t>
  </si>
  <si>
    <t>Kết luận số 05/KL-STNMT ngày 15/7/2018; Công văn số 4827/STNMT-TTr ngày 06/8/2018</t>
  </si>
  <si>
    <t>Công ty CP Tập đoàn Miền núi</t>
  </si>
  <si>
    <t>TT. Ngọc Lặc, H. Ngọc Lặc</t>
  </si>
  <si>
    <t>Quyết định số 4481/QĐ-UBND ngày 16/12/2013</t>
  </si>
  <si>
    <t>Tổ hợp khách sạn, nhà hàng</t>
  </si>
  <si>
    <t>Công văn số 6701/STNMT-TTr ngày 01/11/2019</t>
  </si>
  <si>
    <t>Đã đầu tư xây dựng 02 hạng mục: nhà bảo vệ, trạm biến áp; các hạng mục chính của dự án chưa xây dựng.</t>
  </si>
  <si>
    <t>Cửa hàng xăng dầu của công Công ty CP Thương mại Miền núi Thanh Hóa</t>
  </si>
  <si>
    <t>Xã Ngọc Trung, huyện Ngọc Lặc</t>
  </si>
  <si>
    <t>Quyết định số 2149/QĐ-UBND ngày 21/6/2016</t>
  </si>
  <si>
    <t xml:space="preserve">Quyết định số 2648/QĐ-UBND ngày 26/7/2017 của UBND tỉnh </t>
  </si>
  <si>
    <t>Thương mại dịch vụ</t>
  </si>
  <si>
    <t>Đã hoàn thiện các thủ tục hồ sơ có liên quan, thực hiện san lấp mặt bằng, chưa đầu tư xây dựng các công trình theo mặt bằng được phê duyệt</t>
  </si>
  <si>
    <t>Xã Kiên Thọ, huyện Ngọc Lặc</t>
  </si>
  <si>
    <t>Quyết định số 29/QĐ-UBND ngày 05/01/2017</t>
  </si>
  <si>
    <t>Đã hoàn thiện các thủ tục hồ sơ có liên quan, chưa đầu tư xây dựng các công trình theo mặt bằng được phê duyệt</t>
  </si>
  <si>
    <t>X. Thọ Xương, H. Thọ Xuân</t>
  </si>
  <si>
    <t>156/QĐ-UBND ngày 17/01/2015</t>
  </si>
  <si>
    <t>Cửa hàng kinh doanh xăng dầu và dịch vụ thương mại</t>
  </si>
  <si>
    <t>KL số 12/KL-STNMT ngày 25/10/2019; CV số 1641/STNMT-TTr ngày 16/3/2020</t>
  </si>
  <si>
    <t>còn 4 hạng mục công trình chưa hoàn thiện xong theo Mặt bằng được phê duyệt</t>
  </si>
  <si>
    <t>X. Hoằng Trường, H. Hoằng Hóa</t>
  </si>
  <si>
    <t>303/QĐ-UBND ngày 26/01/2005</t>
  </si>
  <si>
    <t>Xưởng chế biến thủy sản xuất khẩu</t>
  </si>
  <si>
    <t>Tờ trình số 522/TTr-STNMT ngày 21/5/2019</t>
  </si>
  <si>
    <t>Hạng mục công trình hiện có vẫn nguyên hiện trạng từ thời điểm Công ty tiếp quản từ đươn vị cũ.</t>
  </si>
  <si>
    <t>HTX Dịch vụ Nông nghiệp và môi trường Hoằng Hóa</t>
  </si>
  <si>
    <t>X Hoằng Lộc, H. Hoằng Hóa</t>
  </si>
  <si>
    <t xml:space="preserve">4349/QĐ-UBND ngày 08/12/2014 </t>
  </si>
  <si>
    <t>Khu Dịch vụ Nông nghiệp và môi trường Hoằng Hóa</t>
  </si>
  <si>
    <t>KL số 05/KL-STNMT ngày 15/7/2018; Công văn số 5496/SKHĐT-KTĐN ngày 15/10/2018</t>
  </si>
  <si>
    <t>Mới san lấp mặt bằng, Chưa đầu tư xây dựng công trình trên đất</t>
  </si>
  <si>
    <t>Công ty TNHH Nam Thịnh</t>
  </si>
  <si>
    <t>X. Hoằng Thịnh, H. Hoằng Hóa</t>
  </si>
  <si>
    <t xml:space="preserve">4410/QĐ-UBND ngày 24/12/2012 </t>
  </si>
  <si>
    <t>Xưởng sản xuất hương đen</t>
  </si>
  <si>
    <t>KL số 05/KL-STNMT ngày 15/7/2018; Công văn số 7151/SKHĐT-KTĐN ngày 27/12/2018</t>
  </si>
  <si>
    <t xml:space="preserve">Đã san lấp xong mặt bằng, các hạng mục đã xây dựng: Tường rào bao quanh, cổng, nhà bảo vệ và 01 bể nước; diện tích còn lại là đất trống. </t>
  </si>
  <si>
    <t>Công ty CP ĐT&amp;PT kinh tế bền vững Toàn Cầu</t>
  </si>
  <si>
    <t>X. Trung Hạ, huyện Quan Sơn</t>
  </si>
  <si>
    <t>Số 2706/QĐ-UBND ngày 28/8/2012</t>
  </si>
  <si>
    <t>Nhaà máy liên hợp chế biến gỗ xuất khẩu rừng bền vững Toàn Cầu</t>
  </si>
  <si>
    <t>Công văn số 7432/STNMT-TTr ngày 15/11/2018</t>
  </si>
  <si>
    <t>Công ty đã đầu tư xác hạng mục công trình nhưng hầu hết xây dựng không đúng vị trí theo mặt bằng được duyệt; một số công trình xây dựng không đúng thiết kế và kết cấu công trình, kich thước.</t>
  </si>
  <si>
    <t>Hợp tác xã công nghiệp Phú Thắng</t>
  </si>
  <si>
    <t>TT Hậu Lộc, H. Hậu Lộc</t>
  </si>
  <si>
    <t>Số 2701/QĐ-UBND ngày 28/8/2014</t>
  </si>
  <si>
    <t>Dạy nghề và SXKD hàng thủ công mỹ nghệ cho trẻ mồ côi, khuyết tật</t>
  </si>
  <si>
    <t>Công văn số 5600/STNMT-QLĐĐ ngày 19/9/2019; Tờ trình số 1056/STNMT-TTr ngày 15/10/2019</t>
  </si>
  <si>
    <t>Đã san lấp mặt bằng, xây khoảng 1/2 tường bao quanh, trụ cổng và 02 nhà lợp tôn; một số công trình chính theo mặt bằng được duyệt chưa đầu tư xây dựng.</t>
  </si>
  <si>
    <t xml:space="preserve">Công ty TNHH May công nghiệp xây dựng công trình Hoàng Long </t>
  </si>
  <si>
    <t>X. Văn Lộc, H. Hậu Lộc</t>
  </si>
  <si>
    <t>Số 944/QĐ-UBND ngày  17/3/2016</t>
  </si>
  <si>
    <t>Xưởng sản xuất may công nghiệp</t>
  </si>
  <si>
    <t>Công văn số 6057/STNMT-TTr ngày 09/10/2019</t>
  </si>
  <si>
    <t>Mới đầu tư xây dựng 02/06 hạng mục công trình (cổng và cửa hàng giới thiệu sản phẩm)</t>
  </si>
  <si>
    <t>Khu thương mại dịch vụ tổng hợp Tuyết Tuấn của Công ty TNHH thủy sản Tuyết Tuấn</t>
  </si>
  <si>
    <t>Xã Phú Lộc, huyện Hậu Lộc</t>
  </si>
  <si>
    <t xml:space="preserve">Quyết định số  2851/QĐ-UBND ngày 07/8/2017; </t>
  </si>
  <si>
    <t>Quyết định số 1031/QĐ-UBND ngày 25/3/2019</t>
  </si>
  <si>
    <t>Khu thương mại dịch vụ tổng hợp Tuyết Tuấn</t>
  </si>
  <si>
    <t>Chưa</t>
  </si>
  <si>
    <t>Mới san lấp mặt bằng</t>
  </si>
  <si>
    <t>Khu thương mại dịch vụ tổng hợp Nhất Phúc của Công ty TNHH  MTV Nhất Phúc</t>
  </si>
  <si>
    <t xml:space="preserve">Quyết định số   2852/QĐ-UBND ngày 07/8/2017; </t>
  </si>
  <si>
    <t>Quyết định số  1003/QĐ-UBND ngày 22/3/2018</t>
  </si>
  <si>
    <t>Khu thương mại dịch vụ tổng hợp Nhất Phúc</t>
  </si>
  <si>
    <t>Công ty TNHH TM Bắc Thành</t>
  </si>
  <si>
    <t>Hàm Rồng, TPTH</t>
  </si>
  <si>
    <t>1443/QĐ-UBND ngày 10/5/2011</t>
  </si>
  <si>
    <t>Khu du lịch sinh thái, câu cá, cối giã gạo bằng nước</t>
  </si>
  <si>
    <t>Công văn số 7585/STNMT-TTr ngày 03/12/2019</t>
  </si>
  <si>
    <t>Đã đầu tư xây dựng 12/22 hạng mục công trình</t>
  </si>
  <si>
    <t>Tổng Công ty Đầu tư Hà Thanh - Công ty cổ phần</t>
  </si>
  <si>
    <t>Đông Vệ, TPTH</t>
  </si>
  <si>
    <t>số 1133/QĐ-UBND ngày 03/4/2015</t>
  </si>
  <si>
    <t>Tổ hợp khách sạn, thương mại Tự lập Plaza</t>
  </si>
  <si>
    <t>KL số 04/KLTT-STNMT ngày 25/5/2021</t>
  </si>
  <si>
    <t>Đã xây dựng tổ hợp công trình không đúng GPXD được cấp</t>
  </si>
  <si>
    <t>Đã được gia hạn đến tháng 01/2023.</t>
  </si>
  <si>
    <t>C27</t>
  </si>
  <si>
    <t>Nghệ An</t>
  </si>
  <si>
    <t>C28</t>
  </si>
  <si>
    <t>Hà Tĩnh</t>
  </si>
  <si>
    <t>Dự án Khu dân cư đô thị tại Khu đô thị Bắc thành phố Hà Tĩnh - Tổng công ty Đầu tư phát triển nhà và Đô thị - Công ty TNHH</t>
  </si>
  <si>
    <t>Phường Nguyễn Du</t>
  </si>
  <si>
    <t>Quyết định số 3198/QĐ-UBND ngày 01/10/2011 của UBND tỉnh</t>
  </si>
  <si>
    <t>Mục đích đất ở (Xây dựng biệt thự, nhà liền kề và chung cư cao tầng); đất công cộng</t>
  </si>
  <si>
    <t>Kết luận số 433/KL-UBND ngày 16/11/2021 của UBND tỉnh</t>
  </si>
  <si>
    <t>Dự án Khu Trung tâm thương mại, Trụ sở làm việc, Nhà xưởng, Kho bãi để xe máy, nhà nghỉ ca - Công ty cổ phần xây dựng số 3 Hà Tĩnh</t>
  </si>
  <si>
    <t>Phường Thạch Linh</t>
  </si>
  <si>
    <t>Quyết định số 84/QĐ-UBND ngày 09/01/2018 của UBND tỉnh</t>
  </si>
  <si>
    <t>Đất thương mại, dịch vụ (Xây dựng Khu Trung tâm thương mại, Trụ sở làm việc, Nhà xưởng, Kho bãi để xe máy, nhà nghỉ ca)</t>
  </si>
  <si>
    <t>Kết luận số 14/KL-TT ngày 10/6/2021 của Thanh tra tỉnh</t>
  </si>
  <si>
    <t>Khu dịch vụ thương mại, khách sạn và Văn phòng cho thuê Hạnh Nguyễn của Công ty CP Tập đoàn 315</t>
  </si>
  <si>
    <t>Phường Hà Huy Tập, TP. Hà Tĩnh</t>
  </si>
  <si>
    <t>Quyết định số 3956/QĐ-UBND ngày 30/12/2016 của UBND tỉnh</t>
  </si>
  <si>
    <t>Quyết định giao đất số 2145/QĐ-UBND ngày 01/8/2017</t>
  </si>
  <si>
    <t>Khu dịch vụ thương mại, khách sạn và Văn phòng cho thuê Hạnh Nguyễn</t>
  </si>
  <si>
    <t>SKHĐT báo cáo</t>
  </si>
  <si>
    <t>Dự án được giãn tiến độ đến ngày 01/01/2021; Dự án mới hoàn thành một phần (hạng mục số 9, số 6 và số 8); chưa hoàn thành một số hạng mục chính khác của dự án</t>
  </si>
  <si>
    <t>Chậm tiến độ sử dung đất quá 31 tháng;  Nhà đầu tư đã được Sở TNMT trình hồ sơ gia hạn tiến độ sử dụng đất tại Văn bản số 4985/STNMT-ĐĐ2 ngày 13/12/2021</t>
  </si>
  <si>
    <t>Công ty cổ phần Bảo Toàn</t>
  </si>
  <si>
    <t>Phường Hà Huy Tập, thành phố Hà Tĩnh.</t>
  </si>
  <si>
    <t>Quyết định số 3568/QĐ-UBND ngày 12/12/2016</t>
  </si>
  <si>
    <t>Quyết định số 2216/QĐ-UBND ngày 08/8/2017</t>
  </si>
  <si>
    <t>Trung tâm nội thất vật liệu xây dựng, văn phòng làm việc và cho thuê Bảo Toàn</t>
  </si>
  <si>
    <t>Hoàn thành xây dựng được 05/08 hạng mục; các hạng mục chưa xây dựng: Cổng phụ (hạng mục số 2), văn phòng làm việc và cho thuê 07 tầng (hạng mục số 4), nhà cầu dẫn (hạng mục số 8)</t>
  </si>
  <si>
    <t>Dự án đã chậm tiến độ hoàn thành 32 tháng; tiến độ sử dụng đất đã chậm quá 24 tháng; Nhà đầu tư đang thực hiện thủ tục điều chỉnh dự án</t>
  </si>
  <si>
    <t>Công ty TNHH Bệnh viện Đa khoa Ngọc Linh</t>
  </si>
  <si>
    <t>Xã Thạch Trung, TP Hà Tĩnh</t>
  </si>
  <si>
    <t>Giấy chứng nhận đầu tư số 28121000060 ngày 23/10/2009</t>
  </si>
  <si>
    <t>Quyết định số 798/QĐ-UBND ngày 23/3/2010</t>
  </si>
  <si>
    <t>Bệnh viện đa khoa Ngọc Linh</t>
  </si>
  <si>
    <t>Báo cáo của địa phương và Sở KHĐT</t>
  </si>
  <si>
    <t>Đã hoàn thành các hồ sơ, thủ tục về quy hoạch, đất đai, môi trường, GPXD; Mức độ hoàn thành khoảng 15% theo quy hoạch được duyệt.</t>
  </si>
  <si>
    <t>Dự án chậm tiến độ hơn 5 năm; Chưa thực hiện báo cáo định kỳ, thủ tục điều chỉnh dự án theo quy định của pháp luật đầu tư.</t>
  </si>
  <si>
    <t>Khách sạn, Văn phòng cho thuê, Thương mại tổng hợp và Trường Mầm non Quốc tế Trung Kiên của Công ty TNHH Thương mại Đức Thắng</t>
  </si>
  <si>
    <t>phường Thạch Linh, TP Hà TĨnh</t>
  </si>
  <si>
    <t>2718 ngày 27/9/2016; Sở KHĐT giãn tiến độ đến 27/06/2021 tại QĐ 120 ngày 12/10/2020</t>
  </si>
  <si>
    <t xml:space="preserve">Quyết định số 1784/QĐ-UBND
ngày 27/6/2017 </t>
  </si>
  <si>
    <t>Đất thương mại dịch vụ và đất cơ sở giáo dục đào tạo</t>
  </si>
  <si>
    <t>Đã hoàn thành đưa vào hoạt động hạng mục Trường mầm non Quốc tế Trung; chưa triển khai XD hạng mục Khách sạn, Văn phòng cho thuê, Thương mại Tổng hợp.</t>
  </si>
  <si>
    <t>Dự án chậm tiến độ 5 tháng; chậm tiến độ sử dụng đất</t>
  </si>
  <si>
    <t>Công ty CP HA Kim Liên</t>
  </si>
  <si>
    <t>996/QĐ-UBND ngày 13/4/2017</t>
  </si>
  <si>
    <t>Quyết định số 1594/QĐ-UBND ngày 12/6/2017</t>
  </si>
  <si>
    <t>Chỉ mới san lấp mặt bằng, đấu nối hệ thống điện, nước; đã nộp hồ sơ xin gia hạn tiến độ sử dụng đất ; ở Tài nguyên và Môi trường  đã trình UBND tình tại Văn báo số 5304/STNMT-ĐĐ2 ngày 24/12/2021.</t>
  </si>
  <si>
    <t>Công ty TNHH Tâm Sinh Lộc</t>
  </si>
  <si>
    <t>Quyết định số 2717/QĐ-UBND ngày 27/9/2016</t>
  </si>
  <si>
    <t>Quyết định số 2560/QĐ-UBND ngày 01/9/2017</t>
  </si>
  <si>
    <t>cơ sở giáo dục đào tạo</t>
  </si>
  <si>
    <t>Công ty đã triển khai xây dựng 03 khối nhà 4 tầng và các công trình phụ trợ; chưa hoàn thành dự án, chậm tiến độ sử dụng đất quá 27 tháng. Công ty đã nộp hồ sơ xin gia hạn tiến độ sử dụng đất; Sở TNMT đã trình UBND tỉnh hồ sơ gia hạn tại Văn báo số 180/STNMT-ĐĐ2 ngày 14/01/2021</t>
  </si>
  <si>
    <t>Xây dựng cơ sở kinh doanh vật tư nông nghiệp, vật liệu xây dựng, dịch vụ cơ khí sửa chữa ô tô và trung chuyển hàng hóa - Công ty Cổ phần Thương mại và Dịch vụ Nga Sơn</t>
  </si>
  <si>
    <t>Phường Đậu Liêu</t>
  </si>
  <si>
    <t>Quyết định số 263/QĐ-UBND ngày 19/01/2012 của UBND tỉnh</t>
  </si>
  <si>
    <t>Đất cơ sở sản xuất, kinh doanh</t>
  </si>
  <si>
    <t>Kết luận số 14/KL-TT ngày 12/8/2019 của Thanh tra tỉnh</t>
  </si>
  <si>
    <t>Trạm bảo vệ thực vật Hồng Lĩnh</t>
  </si>
  <si>
    <t>TDP 7, Đậu Liêu</t>
  </si>
  <si>
    <t>Địa phương báo cáo</t>
  </si>
  <si>
    <t>Có nhà, tài sản trên đất nhưng không sử dụng từ năm 2012</t>
  </si>
  <si>
    <t>Do sát nhập</t>
  </si>
  <si>
    <t>Bảo hiểm Bảo Việt Hồng Lĩnh</t>
  </si>
  <si>
    <t>TDP 2, Bắc Hồng</t>
  </si>
  <si>
    <t>Quyết định giao đất số 654 QĐ/UB ngày 28/4/1994;</t>
  </si>
  <si>
    <t>DTS</t>
  </si>
  <si>
    <t>Số 177/TB-STNMT ngày 19/5/2021</t>
  </si>
  <si>
    <t>Nhà 2 tầng, hiện nay bỏ hoang, không sử dụng từ năm 2016</t>
  </si>
  <si>
    <t>Đơn vị đã có đơn xin trả đất</t>
  </si>
  <si>
    <t>Công ty TNHH Hải Đan</t>
  </si>
  <si>
    <t>TDP Quỳnh Lâm</t>
  </si>
  <si>
    <t>SKC (Làm dự án sản xuất nước tinh khiết)</t>
  </si>
  <si>
    <t>Chưa sử dụng</t>
  </si>
  <si>
    <t>Tổng công ty khoáng sản thương mại Hà Tĩnh</t>
  </si>
  <si>
    <t>TDP 4, Đậu Liêu</t>
  </si>
  <si>
    <t>236/QĐ-UBND ngày 20/01/2006</t>
  </si>
  <si>
    <t>Xây dựng phân xưởng Luyện xỉ Mangan</t>
  </si>
  <si>
    <t>Có nhà, tài sản trên đất nhưng hiện không sử dụng</t>
  </si>
  <si>
    <t>Công ty CP Phú An Sinh</t>
  </si>
  <si>
    <t>TDP 8, Đậu Liêu</t>
  </si>
  <si>
    <t>3788/QĐ-UBND, ngày 05/12/2014</t>
  </si>
  <si>
    <t>Xây dựng nhà máy sản xuất khí chưng áp</t>
  </si>
  <si>
    <t>Hiện đang hoàn thiện hồ sơ để thu hồi đất (theo quy định tại Khoản 14 Điều 2 Nghị định số 01/2017 của Chính phủ).</t>
  </si>
  <si>
    <t>Bãi chế biến đá của Công ty đường bô số 1 Hà Tĩnh</t>
  </si>
  <si>
    <t>2939/QĐ-UBND ngày 19/12/2003</t>
  </si>
  <si>
    <t>Chế biến đá</t>
  </si>
  <si>
    <t>Mỏ đá hết thời hạn, đã hoàn thành thủ tục phục hồi đóng cửa mỏ</t>
  </si>
  <si>
    <t>Tổng Công ty Khoáng sản và Thương mại Hà Tĩnh - CTCP</t>
  </si>
  <si>
    <t>2050/QĐ-UBND, ngày 24/07/2014</t>
  </si>
  <si>
    <t>Xây dựng nhà máy SX phân hữu cơ vi sinh</t>
  </si>
  <si>
    <t>Dự án vẫn đang ngừng hoạt động, Công ty chưa có kế hoạch cụ thể để đưa dự án hoạt động trở lại.</t>
  </si>
  <si>
    <t>Công ty Vận tải thủy Hà Tĩnh</t>
  </si>
  <si>
    <t>TDP 4, phường Đậu Liêu</t>
  </si>
  <si>
    <t>1270/QĐ-UBND ngày 02/5/2012</t>
  </si>
  <si>
    <t>Đất cơ sở SX kinh doanh</t>
  </si>
  <si>
    <t>Công ty TNHH một thành viên Hưng Nghiệp</t>
  </si>
  <si>
    <t>2081/QĐ-UBND, ngày 25/07/2017</t>
  </si>
  <si>
    <t>Trạm trộn bê tông thương phẩm</t>
  </si>
  <si>
    <t>Công ty phát triển Công nghiệp Hà Tĩnh</t>
  </si>
  <si>
    <t>TDP 3, phường Bắc Hồng</t>
  </si>
  <si>
    <t>Địa phương và Sở ngành báo cáo</t>
  </si>
  <si>
    <t>Nhà cấp 4, hiện không sử dụng</t>
  </si>
  <si>
    <t>Ngân hàng Bắc Á</t>
  </si>
  <si>
    <t>TDP 10, phường Bắc Hồng</t>
  </si>
  <si>
    <t>QĐ số 4006/QĐ-UBND ngày 28/12/2012</t>
  </si>
  <si>
    <t>Dự án Xây dựng trụ sở làm việc chi nhánh Ngân hàng TMCP Bắc Á và tổ hợp siêu thị tổng hợp, văn phòng cho thuê</t>
  </si>
  <si>
    <t>Công ty Cổ phần xây dựng &amp; dịch vụ thương mại Sơn Hải</t>
  </si>
  <si>
    <t>Phường Bắc Hồng, thị xã Hồng Lĩnh</t>
  </si>
  <si>
    <t>Quyết định cho thuê đất số 3504/QĐ-UBND ngày 09/9/2015</t>
  </si>
  <si>
    <t>Cơ sở sản xuất kinh doanh tổng hợp</t>
  </si>
  <si>
    <t>Đã xây dựng cửa hàng; hàng rào</t>
  </si>
  <si>
    <t>Trường hợp không có nhu cầu tiếp tục đầu tư đề nghị điều chỉnh lại quy hoạch để phù hợp với thực tế hiện trạng các công trình đã xây dựng</t>
  </si>
  <si>
    <t>Công ty Cổ phần vật liệu xây dựng Lam Hồng</t>
  </si>
  <si>
    <t>Phường Đậu Liêu, thị xã Hồng Lĩnh</t>
  </si>
  <si>
    <t>Quyết định cho thuê đất số 3771/QĐ-UBND ngày 27/11/2013</t>
  </si>
  <si>
    <t>Nhà máy sản xuất vật liệu xây dựng không nung Lam Hồng</t>
  </si>
  <si>
    <t>Xây dựng nhà xưởng, nhà điểu hành, hàng rào</t>
  </si>
  <si>
    <t>Trường hợp không có nhu cầu đầu tư, đề nghị làm thủ tục để điều chỉnh.</t>
  </si>
  <si>
    <t>Công ty trách nhiệm hữu hạn Châu Sơn</t>
  </si>
  <si>
    <t>Phường Nam Hồng, thị xã Hồng Lĩnh</t>
  </si>
  <si>
    <t>Quyết định cho thuê đất số 1499/QĐ-UBND ngày 28/5/2010</t>
  </si>
  <si>
    <t>Số 177/TB-STNMT ngày 19/5/2022</t>
  </si>
  <si>
    <t>Xây dựng nhà máy và một số hạng mục</t>
  </si>
  <si>
    <t>Công ty Cổ phần thương mại và dịch vụ Nga Sơn</t>
  </si>
  <si>
    <t>Quyết định cho thuê đất số 263/QĐ-UBND ngày 19/01/2012</t>
  </si>
  <si>
    <t>Số 177/TB-STNMT ngày 19/5/2023</t>
  </si>
  <si>
    <t>Xây dựng hàng rào</t>
  </si>
  <si>
    <t>Dự án Xây dựng hạ tầng kỹ thuật khu công nghiệp Hoành Sơn</t>
  </si>
  <si>
    <t>Phường Kỳ Phương, thị xã Kỳ Anh</t>
  </si>
  <si>
    <t>Số 282022000046,
 ngày 24/6/2012; Đc lần thứ 02 ngày 19/6/2015</t>
  </si>
  <si>
    <t xml:space="preserve">Đợt 1: 104/QĐ-KKT, ngày 10/5/2016;
Đợt 2: 35/QĐ-KKT, ngày 05/2/2018 </t>
  </si>
  <si>
    <t>Xây dựng hoàn thiện hạ tầng kỹ thuật khu công nghiệp với diện tích khoảng 41,76 ha</t>
  </si>
  <si>
    <t>Đã làm việc ngày 01/10/2021</t>
  </si>
  <si>
    <t>Đã thực hiện xong việc san lấp xong mặt bằng; xây dựng hàng rào bao quanh; Đang hoàn thiện đường giao thông nội bộ; mương thoát nước; Đang xây dựng Khu xử lý nước thải và các đường ống thu gom nước thải; Chưa trồng cây xanh đủ diện tích, chưa xây dựng hoàn thành tuyến đường trục chính; Chưa xây dựng Nhà điều hành, đài nước, hệ thống thông tin liên lạc, điện chiếu sáng.</t>
  </si>
  <si>
    <t>Dự án Khu bến Phoenix (bến cảng số 5, 6) cảng Vũng Áng, Hà Tĩnh</t>
  </si>
  <si>
    <t>Xã Kỳ Lợi, thị xã Kỳ Anh</t>
  </si>
  <si>
    <t>Số 9805440341,
 ngày 29/01/2016</t>
  </si>
  <si>
    <t>181/QĐ-KKT  ngày 07/8/2017</t>
  </si>
  <si>
    <t>Xây dựng 02 cầu cảng với công suất thiết kế 6 triệu tấn/năm, có thể tiếp nhận tàu 50.000 DWT.</t>
  </si>
  <si>
    <t>Đã làm việc ngày 23/9/2021</t>
  </si>
  <si>
    <t>- Khởi công xây dựng ngày 27/9/2017, hiện mới hoàn thành xây dựng đường công vụ; hệ thống cấp điện, nước; nhà tạm phục vụ thi công. Chưa thực hiện các hạng mục đề đưa dự án vào hoạt động</t>
  </si>
  <si>
    <t>Dự án Khu đô thị - Dịch vụ - Thương mại Phú Vinh</t>
  </si>
  <si>
    <t>Phường Kỳ Liên, thị xã Kỳ Anh</t>
  </si>
  <si>
    <t>Số 282023000008,
 ngày 15/3/2010; Đc lần thứ 02 ngày 01/12/2015</t>
  </si>
  <si>
    <t>63/QĐ-KKT ngày 19/3/2013; QĐ điều chỉnh số 415/QĐ-KKT ngày 1/9/2015, QĐ số 153/QĐ-KKT ngày 24/6/2016</t>
  </si>
  <si>
    <t>Xây dựng nhà cao tầng tổng hợp (12 tầng); Xây dựng, kinh doanh và cho thuê nhà ở; Xây dựng, kinh doanh và cho thuê trung tâm thương mại, cao ốc văn phòng; Xây dựng, kinh doanh và cho thuê khách sạn; kinh doanh nhà hàng và các công trình vui chơi giải trí.</t>
  </si>
  <si>
    <t>Đã làm việc ngày 24/9/2021</t>
  </si>
  <si>
    <t>Công ty đã hoàn thành san lấp mặt bằng khoảng 50%, xây dựng hoàn thành các tuyến đường giao thông nội bộ khoảng 50%, xây dựng xong phần thô tòa nhà 12 tầng và hiện đang hoàn thiện dần công trình nhà 12 tầng, và hiện đang xây dựng, thi công Công trình Cầu, Kè; Chưa San lấp mặt bằng phần còn lại; Xây dựng hoàn thiện các tuyến đường giao thông nội bộ; Xây dựng hoàn thành tòa nhà 12 tầng và các công trình phụ trợ; Xây dựng các công trình bảo vệ môi trường để đưa dự án vào hoạt động.</t>
  </si>
  <si>
    <t>Dự án Nhà máy chế biến gỗ xuất khẩu Phonesack Việt Nam</t>
  </si>
  <si>
    <t>Số 282043000012,
 ngày 16/11/2010; Đc lần thứ 01 ngày 29/4/2011</t>
  </si>
  <si>
    <t>883/QĐ-KKT ngày 28/11/2011</t>
  </si>
  <si>
    <t>Công suất nhà máy 180.000m3/năm</t>
  </si>
  <si>
    <t>Đã kiểm tra và làm việc ngày 18/10/2021</t>
  </si>
  <si>
    <t>Đã san lấp mặt bằng; Chưa triển khai xây dựng các công trình.</t>
  </si>
  <si>
    <t>Dự án Chế biến đá, xây dựng trạm trộn bê tông thương phẩm và bê tông nhựa Vũng Áng của Công ty TNHH Sanviha</t>
  </si>
  <si>
    <t>Phường Kỳ Thịnh, thị xã Kỳ Anh</t>
  </si>
  <si>
    <t>Số 282043000041,
 ngày 15/9/2010; Đc lần 01 ngày 27/3/2012</t>
  </si>
  <si>
    <t>720/QĐ-KKT ngày 9/9/2011</t>
  </si>
  <si>
    <t>Xây dựng trạm trộn bê tông thương phẩm 400.000 m3/năm; trạm trộn bê tông nhựa asphalt 200.000 m3/năm;</t>
  </si>
  <si>
    <t>Đã làm việc ngày 05/10/2021</t>
  </si>
  <si>
    <t>Đã san lấp mặt bằng và xây dựng các công trình: Văn phòng làm việc 3 tầng, nhà kho, nhà giao ca và một số hạng mục phụ trợ phục vụ công trình chính; Chưa thực hiện dây chuyền sản xuất bê tông nhựa nóng, bê tông thương phẩm; chưa Xây dựng hệ thống thu gom xử lý nước thải theo ĐTM đã được phê duyệt. Dự án đã dừng hoạt động.</t>
  </si>
  <si>
    <t>Dự án Tổ hợp dịch vụ, thương mại Khu kinh tế Vũng Áng của Công ty TNHH dịch vụ thương mại tổng hợp Vũng Áng</t>
  </si>
  <si>
    <t>Phường Kỳ Long và Kỳ Liên, thị xã Kỳ Anh</t>
  </si>
  <si>
    <t>Số 282022000080,
 ngày 16/5/2012; Đc lần 03 ngày 06/8/2015</t>
  </si>
  <si>
    <t>421/QĐ-KKT ngày 30/12/2013
QĐ điều chỉnh 638/QĐ-KKT ngày 23/12/2014</t>
  </si>
  <si>
    <t>Xây dựng nhà làm việc, giao dịch bán hàng, trưng bày sản phẩm, khách sạn 12 tầng diện tích 1.712 m2. Trung tâm thương mại, khách sạn 12 tầng diện tích 1.500 m2; Văn phòng hành chính - ký túc xã 03 tầng 576 m2;</t>
  </si>
  <si>
    <t>Chưa tổ chức làm việc được với nhà đầu tư do dịch bệnh Covid 19</t>
  </si>
  <si>
    <t>- Chậm tiến độ
- Hoàn thành san lấp mặt bằng, hàng rào dự án; xây dựng phần thô khu nhà dịch vụ 03 tầng; đóng cọc móng khu 02 khu khách sạn, VP 12 tầng, hiện dự án đang dừng thi công.</t>
  </si>
  <si>
    <t>Dự án Khu thương mại dịch vụ tổng hợp của Công ty TNHH thương mại dịch vụ Thuận Liên</t>
  </si>
  <si>
    <t>Số 7671882825,
 ngày 18/9/2015</t>
  </si>
  <si>
    <t>501/QĐ-KKT ngày 16/11/2015</t>
  </si>
  <si>
    <t>Xây dựng hơn 100 phòng khách sạn tiêu chuẩn 03 sao; Văn phòng cho thuê; trung tâm thương mại.</t>
  </si>
  <si>
    <t>Đã làm việc ngày 27/7/2021</t>
  </si>
  <si>
    <t>- Đã san nền dự án; Chưa triển khai xây dựng thêm bất cứ một hạng mục nào so với phê duyệt Giấy chứng nhận đăng ký đầu tư</t>
  </si>
  <si>
    <t>Dự án xây dựng và kinh doanh kết cấu hạ tầng Phú Vinh của Công ty TNHH đầu tư xây dựng hạ tầng Phú Vinh</t>
  </si>
  <si>
    <t xml:space="preserve">Số 28222000017
 ngày 10/01/2010; Điều chỉnh lần thứ 02 ngày 23/0/2015 </t>
  </si>
  <si>
    <t>Đợt 1: '- 315/QĐ-KKT ngày 01/11/2013; 
Đợt 2: - 315/QĐ-KKT ngày 01/11/2013; 
Đợt 3: 315/QĐ-KKT ngày 26/6/2015;
Đợt 4: 261/QĐ-KKT ngày 04/12/2017</t>
  </si>
  <si>
    <t>Đầu tư xây dựng hạ tầng kỹ thuật Khu công nghiệp 200 ha.</t>
  </si>
  <si>
    <t xml:space="preserve">- Cơ bản đã hoàn thiện hạ tầng, lắp đặt thiết bị đưa vào hoạt động. Chưa hoàn thiện sản lấp mặt bằng lô đất dịch vụ và khu trồng cây xanh khoảng 08/200 ha; 
</t>
  </si>
  <si>
    <t>Ban Quản lý KKT tỉnh đã có Văn bản số 1133/KKT-TNMT ngày 14/10/2021 kính đề nghị Sở Tài nguyên và Môi trường hướng dẫn việc gia hạn. Đến nay, Ban đang chờ phản hồi của Sở TNMT để xử lý đề xuất xin gia hạn cho nhà đầu tư.</t>
  </si>
  <si>
    <t>Dự án Khu nhà ở và chung cư Dream City của Công ty TNHH KC&amp;S</t>
  </si>
  <si>
    <t>Số 282023000093
 ngày 18/6/2015. Điều chỉnh lần 01 ngày 12/11/2018</t>
  </si>
  <si>
    <t>Quyết định số 227/QĐ-KKT ngày 17/12/2018</t>
  </si>
  <si>
    <t>Dự án Khu nhà ở và chung cư Dream City</t>
  </si>
  <si>
    <t>Cơ bản đã hoàn thiện hồ sơ thủ tục liên quan nhưng nhà đầu tư chưa triển khai trên thực địa</t>
  </si>
  <si>
    <t>Dự án Nhà máy may mặc HTX Thanh Thủy của Hợp tác xã may mặc Thanh Thủy</t>
  </si>
  <si>
    <t>Số 0737878188,
 ngày 07/1/2016</t>
  </si>
  <si>
    <t>Đợt 1: 100/QĐ-KKT ngày 16/5/2017; Đợt 2: 243/QĐ-KKT ngày  28/10/2017</t>
  </si>
  <si>
    <t>Các sản phẩm về may mặc công suất 96.000 bộ/tháng</t>
  </si>
  <si>
    <t>Đã làm việc ngày 19/8/2021</t>
  </si>
  <si>
    <t>Đã hoàn thành một phần san nền, xây dựng hàng rào; Chưa xây dựng các công trình nhà xưởng và các công trình phụ trợ để đưa dự án vào hoạt động.</t>
  </si>
  <si>
    <t>Dự án Trung tâm Thương mại, dịch vụ, khách sạn Kim Ngân của Công ty TNHH Thương mại Kim Ngân</t>
  </si>
  <si>
    <t>Phường Kỳ Trinh, thị xã Kỳ Anh</t>
  </si>
  <si>
    <t>Số 28221000034,
 ngày 27/9/2011</t>
  </si>
  <si>
    <t>452/QĐ-KKT ngày 28/8/2014</t>
  </si>
  <si>
    <t>Xây dựng Trung tâm thương mại và khách sạn 09 tầng</t>
  </si>
  <si>
    <t>Đã làm việc ngày 06/10/2021</t>
  </si>
  <si>
    <t>Đã san ủi bóc phong hóa khu vực dự án; Chưa xây dựng các công trình để đưa Dự án vào hoạt động</t>
  </si>
  <si>
    <t>Dự án Xây dựng, kinh doanh dịch vụ và thương mại tổng hợp của Công ty CP thương mại Anh Bảo</t>
  </si>
  <si>
    <t>Phường Kỳ Liên, thị xã Kỳ Anh, tỉnh Hà Tĩnh</t>
  </si>
  <si>
    <t>Số 282033000005,
 ngày 12/08/2009; Đc lần thứ 02 ngày 24/6/2015</t>
  </si>
  <si>
    <t>Số 103/QĐ-KKT, ngày 15/5/2013</t>
  </si>
  <si>
    <t>Đầu tư khách sạn, nhà hàng, siêu thị, karaoke, massage, phố ẩm thực, kinh doanh khu thương mại, văn phòng cho thuê.</t>
  </si>
  <si>
    <t>Đã làm việc ngày 26/11/2021</t>
  </si>
  <si>
    <t>- Chậm tiến độ 
- Đã hoàn thành và đưa vào khai thác Khu giải trí, Văn phòng, các khu nhà cho thuê thấp tầng (3 tầng), khu ký túc xá, hệ thống xử lý nước thải. Hạng mục Khách sạn vườn 08 tầng chưa triển khai.</t>
  </si>
  <si>
    <t>Dự án Khu khách sạn Hoành Sơn của Công ty CP thương mại 1-Hà Tĩnh; Công ty CP du lịch Hà Tĩnh</t>
  </si>
  <si>
    <t>Xã Kỳ Nam, thị xã Kỳ Anh</t>
  </si>
  <si>
    <t>Số 28221000066, 
ngày 27/11/2013</t>
  </si>
  <si>
    <t>83/QĐ-KKT ngày 24/3/2014</t>
  </si>
  <si>
    <t>06 nhà biệt thự 03 tầng; khu nhà điều hành và dịch vụ 02 tầng</t>
  </si>
  <si>
    <t>Đã làm việc ngày 20/10/2021</t>
  </si>
  <si>
    <t>Đã hoàn thành 03 nhà biệt thự cho thuê; 01 nhà điều hành, khu dịch vụ, khu nhà nghỉ ca cấp 4 (01 tầng). Các hạng mục nhà biệt thự cho thuê (ký hiệu từ 01 đến 03, với tổng diện tích 660 m2), nhà điều hành dịch vụ, diện tích 1.082m2 chưa hoàn thiện hồ sơ, thủ tục để triển khai thi công xây dựng.</t>
  </si>
  <si>
    <t>Dự án Trung tâm đăng kiểm phương tiện giao thông cơ giới đường bộ 3802S Hà Tĩnh của Công ty TNHH một thành viên Đăng kiểm phương tiện giao thông vận tải Hà Tĩnh</t>
  </si>
  <si>
    <t>Số 1197/QĐ-UBND,
 ngày 17/5/2016</t>
  </si>
  <si>
    <t>Số 27/QĐ- KKT, ngày 23/02/2017</t>
  </si>
  <si>
    <t>Xây dựng Trung tâm đăng kiểm phương tiện cơ giới đường bộ với 4 dây chuyền kiểm định, công suất tối đa 240 lượt phương tiện/ngày.</t>
  </si>
  <si>
    <t>Đã kiếm tra và làm việc ngày 09/11/2021</t>
  </si>
  <si>
    <t>Đã hoàn thành đầu tư 01/04 dây chuyền kiểm định và đưa vào hoạt động. Chậm tiến độ</t>
  </si>
  <si>
    <t>Dự án Cửa hàng kinh doanh xăng dầu Liên Thắng Quốc Gia của Công ty cổ phần Liên Thắng Quốc Gia</t>
  </si>
  <si>
    <t>Số 09/QĐ-KKT,
 ngày 05/01/2018</t>
  </si>
  <si>
    <t>161/QĐ-KKT ngày 01/10/2018</t>
  </si>
  <si>
    <t>Xây dựng trạm xăng dầu gồn 08 cột bơm (06 cột bơm xăng và 02 cột bơm dầu diesel), Nhà hàng, nhà nghĩ và các hạng mục phụ trợ</t>
  </si>
  <si>
    <t>Đã kiểm tra và làm việc ngày 30/11/2021</t>
  </si>
  <si>
    <t>Đã hoàn thiện hồ sơ thủ tục. Đang triển khai xây dựng các hạng mục theo quy hoạch</t>
  </si>
  <si>
    <t>Trạm trộn bê tông thương phẩm của Công ty cổ phần bê tông và xây dựng Dầu khí Nghệ An</t>
  </si>
  <si>
    <t>Giấy chứng nhận đầu tư số 28221000049 ngày 14/01/2013</t>
  </si>
  <si>
    <t>382/QĐ-KKT ngày 16/12/2013</t>
  </si>
  <si>
    <t>Xây dựng trạm trộn bê tông thương phẩm tại Khu kinh tế Vũng Áng</t>
  </si>
  <si>
    <t>Đã kiểm tra và làm việc ngày 07/12/2021</t>
  </si>
  <si>
    <t>Công ty đã tiến hành thi công xây dựng, lắp đặt 01 trạm trộn bê tông và đưa vào hoạt động sản xuất. Từ thời điểm cuối năm 2015 đến nay, Dự án đã dừng hoạt động, các máy móc thiết bị đã được Công ty tháo dỡ, di dời khỏi hiện trường.</t>
  </si>
  <si>
    <t>Xây dựng Cơ sở, kho trung chuyển hàng hóa phân phối cho hệ thống siêu thị và các đại lý kinh doanh VLXD của Công ty Cổ phần Tư vấn và xây dựng Thành Sen</t>
  </si>
  <si>
    <t>Xã Thạch Tân, huyện Thạch Hà</t>
  </si>
  <si>
    <t>Quyết định số 2392/QĐ-UBND ngày 25/8/2016; điều chỉnh tại QĐ số 499/QĐ-UBND ngày 04/02/2020</t>
  </si>
  <si>
    <t>Quyết định số 1475/QĐ-UBND ngày 01/6/2017;
Quyết định số
2690/QĐ-UBND ngày 19/9/2017</t>
  </si>
  <si>
    <t>Không triển khai thêm hạng mục nào; chưa thực hiện chế độ báo cáo định kỳ và điều chỉnh dự án theo đúng quy định</t>
  </si>
  <si>
    <t>Chậm tiến độ hơn 03 năm; chưa làm thủ tục điều chỉnh tiến độ thực hiện dự án</t>
  </si>
  <si>
    <t>Cửa hàng vật liệu xây dựng của Công ty TNHH Đầu tư và Xây dựng Tuấn Đạt</t>
  </si>
  <si>
    <t>Thị trấn Thạch Hà, huyện Thạch Hà</t>
  </si>
  <si>
    <t>Quyết định số 651/QĐ-UBND ngày 18/3/2016  của UBND tỉnh</t>
  </si>
  <si>
    <t>Quyết định số 3846/QĐ-UBND ngày 28/12/2016</t>
  </si>
  <si>
    <t>Đã hoàn thành hồ sơ, thủ tục về quy hoạch, môi trường, đất đai, cấp phép xây dưng. Cơ bản hoàn thành các hạng mục chính đưa dự án đi vào hoạt động, còn 02 Hạng mục chưa thực hiện: Hạng mục số (3) Nhà làm việc và trưng bày sản phẩm; Hạng mục số (4) Nhà nghỉ công nhân</t>
  </si>
  <si>
    <t>Chậm tiến độ dự án hơn 04 năm; Không thực hiện báo cáo giám sát, đánh giá đầu tư theo quy định; chưa thực hiện điều chỉnh dự án.</t>
  </si>
  <si>
    <t>Nhà máy sản xuất gạch không nung và vật liệu xây dựng nhẹ của Công ty Cổ phần xây dựng và thương mại dịch vụ An Việt</t>
  </si>
  <si>
    <t>xã Thạch Hội, huyện Thạch Hà</t>
  </si>
  <si>
    <t>Quyết định số 1038/QĐ-UBND ngày 18/4/2017</t>
  </si>
  <si>
    <t>Quyết định số 2062/QĐ-UBND ngày 27/7/2017</t>
  </si>
  <si>
    <t>Đã san lấp mặt bằng, xây dựng văn phòng làm việc, xưởng sản xuất gạch không nung và một số công trình phụ trợ; một số công trình chưa XD nay công ty thay đổi mục tiêu đầu tư xin điều chỉnh lại dự án</t>
  </si>
  <si>
    <t>Xây dựng cửa hàng xăng dầu Thạch Sơn của Công ty Cổ phần vận tải và dịch vụ Petrolimex Nghệ Tĩnh</t>
  </si>
  <si>
    <t>xã Thạch Sơn, huyện Thạch Hà</t>
  </si>
  <si>
    <t>Quyết định số 1972/QĐ-UBND ngày 03/7/2018</t>
  </si>
  <si>
    <t>Quyết định số 3938/QĐ-UBND ngày 27/12/2018</t>
  </si>
  <si>
    <t>Hồ sơ gia hạn sử dụng đất</t>
  </si>
  <si>
    <t>Chưa đưa đất vào sử dụng do đang thực hiện thủ tục đấu nối giao thông</t>
  </si>
  <si>
    <t>Dự án xây dựng Nhà máy sản xuất thép hình và tôn lợp tại Cụm CN-TTCN Bắc Cẩm Xuyên - Công ty TNHH Hoàng Gia Anh</t>
  </si>
  <si>
    <t>Xã Cẩm Vịnh</t>
  </si>
  <si>
    <t>Quyết định số 1743/QĐ-UBND ngày 02/6/2011 của UBND tỉnh</t>
  </si>
  <si>
    <t>Kết luận số 21/KL-TT ngày 27/12/2019 của Thanh tra tỉnh</t>
  </si>
  <si>
    <t>Khu đất tai xã Cẩm Vịnh, huyện Cẩm xuyên - Công ty CP Dược Hà Tĩnh</t>
  </si>
  <si>
    <t>QĐ số 3415/QĐ-UBND ngày 29/10/2009 và số 806/QĐ-UBND ngày 23/3/2011 của UBND tỉnh</t>
  </si>
  <si>
    <t>Kết luận số 17/KL-TT ngày 16/10/2019 của Thanh tra tỉnh</t>
  </si>
  <si>
    <t>Dự án nuôi tôm thẻ chân trắng trên cát tại xã Yên Hòa của Công ty Cổ phần Xây dựng và Thương mại Hà Mỹ Hưng</t>
  </si>
  <si>
    <t>Xã Yên Hòa</t>
  </si>
  <si>
    <t>1531/QĐ-UBND ngày 27/4/2015</t>
  </si>
  <si>
    <t>Đã nộp và đang triển khai dự án</t>
  </si>
  <si>
    <t>Dự án nuôi tôm thẻ chân trắng trên cát tại xã Cẩm Hòa của Công ty cổ phần xây dựng và kinh doanh tổng hợp Hoàng Thạch</t>
  </si>
  <si>
    <t>Yên Hòa</t>
  </si>
  <si>
    <t>3751/QĐ-UBND ngày 28/9/2015</t>
  </si>
  <si>
    <t>Xây dựng cửa hàng thương mại tổng hợp và Bãi đậu xe tại thị trấn Phố Châu của ông ty Cổ phần Vận tải Thọ Lam</t>
  </si>
  <si>
    <t>Thị trấn Phố Châu</t>
  </si>
  <si>
    <t>Quyết định số 2586/QĐ-UBND ngày 06/9/2017</t>
  </si>
  <si>
    <t>Cho thuê đất tại Quyết định số 2723/QĐ-UBND ngày 13/8/2019 của UBND tỉnh</t>
  </si>
  <si>
    <t>Sở TNMT kiểm tra ngày 19/10/2021</t>
  </si>
  <si>
    <t>Khu trung tâm dịch vụ thương mại tổng hợp Hà Cận của Công ty TNHH xây lắp Hà Cận</t>
  </si>
  <si>
    <t>thị trấn Nghèn, huyện Can Lộc</t>
  </si>
  <si>
    <t>Quyết định số 1196/QĐ-UBND ngày 04/5/2017  của UBND tỉnh</t>
  </si>
  <si>
    <t>Quyết định số 2513/QĐ-UBND ngày 29/8/2017</t>
  </si>
  <si>
    <t>Cơ bản hoàn thành các hạng mục chính; chưa triển khai các hạng mục: Nhà làm việc, nghỉ ca; Nhà chăm sóc và bảo dưỡng ô tô và các hạng mục phụ trợ khác</t>
  </si>
  <si>
    <t>Chậm tiến độ hơn 02 năm; Nhà đầu tư đã nộp hồ sơ điều chỉnh dự án ngày 22/3/2021 và đang làm thủ tục gia hạn tiến độ sử dụng đất</t>
  </si>
  <si>
    <t>Công ty TNHH Thương mại và Xử lý môi trường Can Lộc</t>
  </si>
  <si>
    <t>Quyết định số 432/QĐ-UBND ngày 07/02/2017</t>
  </si>
  <si>
    <t>Quyết định số 1510/QĐ-UBND ngày 21/5/2018</t>
  </si>
  <si>
    <t>xây dựng Nhà máy xử lý rác thải sinh hoạt huyện Can Lộc</t>
  </si>
  <si>
    <t>Đã hoàn thành xây dựng nhà sản xuất vi sinh số 01, nhà sản xuất vi sinh số 02 (xây dựng không đúng quy hoạch), lò đốt chất thải rắn, bãi chôn lấp hợp vệ sinh, hồ nước thải, đất khu vực kỹ thuật, hồ sinh học và một số hạng mục phụ trợ khác như trạm cân, trạm điện, hàng rào, gara ô tô; Các hạng mục chưa hoàn thành là nhà nghỉ, ăn ca công nhân 2 tầng, nhà ban quản lý 1 tầng, bãi đổ xe vận tải và khu vực rửa xe</t>
  </si>
  <si>
    <t>dự án đã chậm tiến độ đầu tư, chậm tiến độ sử dụng đất hơn 24 tháng (02 năm 08 tháng); đã được UBND tỉnh cho gia hạn</t>
  </si>
  <si>
    <t>Đã có QĐ cho phép giãn tiến độ sử dụng đất</t>
  </si>
  <si>
    <t>Dự án Cửa hàng xăng dầu xã Thạch Châu - Công ty TNHH Xây dựng và Thương mại Hà Hải Châu</t>
  </si>
  <si>
    <t>Xã Thạch Châu</t>
  </si>
  <si>
    <t>Quyết định số 665/QĐ-UBND ngày 11/3/2014 của UBND tỉnh</t>
  </si>
  <si>
    <t>Kết luận số 20/KL-TT ngày 20/12/2019 của Thanh tra tỉnh</t>
  </si>
  <si>
    <t>Đã cơ bản hoàn thành XD công trình theo QBMB phê duyệt, còn thiếu khu thương mại 03 tầng</t>
  </si>
  <si>
    <t>Sở kiểm tra, hướng dẫn Công ty làm vb xin gia hạn tiến độ SD đất</t>
  </si>
  <si>
    <t>Khách sạn Hà Tú - Lộc Hà tại thị trấn Lộc Hà, huyện Lộc Hà của Công ty TNHH xây dựng và Thương mại Hà Tú</t>
  </si>
  <si>
    <t>Thị trấn Lộc Hà, huyện Lộc Hà</t>
  </si>
  <si>
    <t>Quyết định số 2189/QĐ-UBND ngày 04/8/2017</t>
  </si>
  <si>
    <t>Quyết định cho thuê đất đợt 1 số 1525/QĐ-UBND ngày 24/5/2018 của UBND tỉnh</t>
  </si>
  <si>
    <t>VB số 5199/STNMT-ĐĐ2 ngày 20/12/2021 của Sở TNMT</t>
  </si>
  <si>
    <t>Dự án được giãn tiến độ đến tháng 05/2021; Nhà đầu tư đã san lấp mặt bằng; chưa triển khai xây dựng công trình</t>
  </si>
  <si>
    <t>C29</t>
  </si>
  <si>
    <t>Quảng Bình</t>
  </si>
  <si>
    <t>Thành phố Đồng Hới</t>
  </si>
  <si>
    <t>Xây dựng Khu Resort của Công ty CP Du lịch Sài Gòn - Quảng Bình</t>
  </si>
  <si>
    <t>Xã Bảo Ninh, thành phố Đồng Hới</t>
  </si>
  <si>
    <t>Giấy CNĐT số 873631743 ngày 27/4/2009</t>
  </si>
  <si>
    <t>1480/QĐ-UBND ngày 24/06/2009</t>
  </si>
  <si>
    <t>Đang thi công, nhưng chậm so với tiến độ yêu cầu</t>
  </si>
  <si>
    <t>Khách sạn 5 sao Pullman của Công ty Cổ phần Du lịch Hà Nội - Quảng Bình</t>
  </si>
  <si>
    <t>Quyết định số 3762/QĐ-UBND ngày 23/11/2016</t>
  </si>
  <si>
    <t>3762/QĐ-UBND ngày 23/11/2016</t>
  </si>
  <si>
    <t>Khu resort Golden City của Công ty CP Golden City</t>
  </si>
  <si>
    <t>Quyết định số 1712/QĐ-UBND ngày 17/5/2017</t>
  </si>
  <si>
    <t>3379/QĐ-UBND ngày 26/9/2017</t>
  </si>
  <si>
    <t>XD Khu du lịch Indochina Quảng Bình Resort của Cty CP Đông Dương Miền Trung</t>
  </si>
  <si>
    <t>Xã Quang Phú thành phố Đồng Hới</t>
  </si>
  <si>
    <t>Giấy CNĐT số 29121000118 ngày 23/12/2009</t>
  </si>
  <si>
    <t>2854/QĐ-UBND ngày 01/11/2010</t>
  </si>
  <si>
    <t xml:space="preserve">Dự án xây dựng khu khách sạn sinh thái của
Công ty
Cổ phần Delta
</t>
  </si>
  <si>
    <t>Giấy CNĐT số 4618217232 ngày 19/8/2007</t>
  </si>
  <si>
    <t>64/QĐ-UBND ngày 15/01/2008; 3575/QĐ-UBND ngày 23/12/2021</t>
  </si>
  <si>
    <t>Đang dừng thi công</t>
  </si>
  <si>
    <t>Dự án khu khách sạn tại phường Hải Thành của Cty TNHH Thành An</t>
  </si>
  <si>
    <t>Phường Hải Thành, thành phố Đồng Hới</t>
  </si>
  <si>
    <t>1999/QĐ-UBND ngày 17/8/2010; 3908/QĐ-UBND ngày 31/12/2014</t>
  </si>
  <si>
    <t>Đã xây dựng tầng 4 khách sạn. Hiện tại, đang dừng thi công.</t>
  </si>
  <si>
    <t>Khách sạn 4 sao Sài Gòn - Hà Nội của Công ty TNHH Thương mại Dịch vụ Cát Biển Quảng Bình</t>
  </si>
  <si>
    <t>Giấy CNĐT số 29121000163ngày 12/10/2010</t>
  </si>
  <si>
    <t>3688/QĐ-UBND ngày 31/12/2010; 2428/QĐ-UBND ngày 05/7/2017</t>
  </si>
  <si>
    <t>Dự án đã xây dựng phần thô đến tầng 3. Đã chuyển hình thức thuê đất từ thuê đất trả tiền hàng năm sang thuê đất trả tiền một lần với số tiền nộp 19,080 tỷ. Hiện nay, tiến độ sử dụng đất chậm 24 tháng so với tiến độ  nhà đầu tư đăng ký theo Luật Đất đai. Đang dừng thi công</t>
  </si>
  <si>
    <t>Dự án Xây dựng Trung tâm thương mại và Văn phòng cho thuê của Công ty Cổ phần Tập đoàn Linh Thành</t>
  </si>
  <si>
    <t>Phường Đồng Phú, thành phố Đồng Hới</t>
  </si>
  <si>
    <t>Giấy CNĐT số  29121000128 ngày 12/2/2010</t>
  </si>
  <si>
    <t>875/QĐ-UBND ngày 27/4/2010</t>
  </si>
  <si>
    <t>XD khu nghĩ dưỡng Thanh Hà- Đá Nhảy của Công ty Cổ phần Việt Thiên Bình</t>
  </si>
  <si>
    <t>Xã Thanh Trạch, huyện Bố Trạch</t>
  </si>
  <si>
    <t>Giấy CNĐT số   29121000115 ngày 10/1/2009</t>
  </si>
  <si>
    <t>186/QĐ-UBND ngày 26/01/2011; 3227/QĐ-UBND ngày 26/8/2019</t>
  </si>
  <si>
    <t>Mới san gạt mặt bằng, dừng thi công</t>
  </si>
  <si>
    <t>Cửa hàng xăng dầu của Công ty TNHH Sản xuất-Thương mại Hưng Phát</t>
  </si>
  <si>
    <t>Thị trấn Phong Nha, huyện Bố Trạch</t>
  </si>
  <si>
    <t>2640/QĐ-UBND ngày 09/8/2018</t>
  </si>
  <si>
    <t>Mới san lấp mặt bằng, đang dừng thi công</t>
  </si>
  <si>
    <t>Nhà máy sản xuất bột đá chất lượng cao Linh Thành của CTCP KT&amp;SX bột đá chất lượng cao Linh Thành-QB</t>
  </si>
  <si>
    <t>Xã Châu Hóa, huyện Tuyên Hóa</t>
  </si>
  <si>
    <t>Giấy CNĐT số   29121000109 Ngày 11/5/2009</t>
  </si>
  <si>
    <t>32/QĐ-UBND ngày 06/01/2011</t>
  </si>
  <si>
    <t>Mới san lấp mặt bằng, làm đường vào dự án, đang dừng thi công</t>
  </si>
  <si>
    <t>XD nhà máy xử lý rác thải sinh hoạt thành phân vi sinh của Công ty TNHH Môi trường xanh Miền Trung</t>
  </si>
  <si>
    <t>Xã Quảng Tiến, huyện Quảng Trạch</t>
  </si>
  <si>
    <t>2912/QĐ-UBND ngày 17/8/2017</t>
  </si>
  <si>
    <t>RAC</t>
  </si>
  <si>
    <t>Đã GPMB, san lấp mặt bằng, quây tôn, lắp đặt khung nhà điều hành, xây nhà làm việc 9 phòng chưa hoàn thiện, dựng cột điện, đào 4 hố sinh học. Dừng thi công</t>
  </si>
  <si>
    <t>C30</t>
  </si>
  <si>
    <t>Quảng Trị</t>
  </si>
  <si>
    <t>T.P Đông Hà</t>
  </si>
  <si>
    <t>Công ty TNHH Hoàng Huyền</t>
  </si>
  <si>
    <t>Đô Lương, Đông Hà</t>
  </si>
  <si>
    <t>1006/QĐ-UBND ngày 17/5/2018</t>
  </si>
  <si>
    <t>TM</t>
  </si>
  <si>
    <t>Cty CP Đại Dương Xanh</t>
  </si>
  <si>
    <t>KCN Nam Đông Hà</t>
  </si>
  <si>
    <t>2644/QĐ-UBND ngày 29/9/2017</t>
  </si>
  <si>
    <t>KCN</t>
  </si>
  <si>
    <t>đã rà soát và yêu cầu thực hiện</t>
  </si>
  <si>
    <t>CT CP Cát Hưng Thịnh</t>
  </si>
  <si>
    <t>2645/QĐ-UBND ngày 29/9/2018</t>
  </si>
  <si>
    <t>CT CP ĐT thiết bị điện tử Viễn thông VN</t>
  </si>
  <si>
    <t>2649/QĐ-UBND ngày 29/9/2019</t>
  </si>
  <si>
    <t>CTCP Vi Sinh Quảng Trị</t>
  </si>
  <si>
    <t>KCN Quáng Ngang</t>
  </si>
  <si>
    <t>2809QĐ-UBND ngày 18/10/2007</t>
  </si>
  <si>
    <t>đang làm thủ tục thu hồi</t>
  </si>
  <si>
    <t>CT cổ phần Thái Bình Xanh</t>
  </si>
  <si>
    <t>2807QĐ-UBND ngày 18/10/2008</t>
  </si>
  <si>
    <t>CT CP Oto Đông Hà</t>
  </si>
  <si>
    <t>2806QĐ-UBND ngày 18/10/2009</t>
  </si>
  <si>
    <t>CT TNHH MTV Hồng Vương</t>
  </si>
  <si>
    <t>2811QĐ-UBND ngày 18/10/2010</t>
  </si>
  <si>
    <t xml:space="preserve">CT CP Bia Hà Nội Quảng Trị </t>
  </si>
  <si>
    <t>2810QĐ-UBND ngày 18/10/2011</t>
  </si>
  <si>
    <t>CT TNHH Minh Hưng</t>
  </si>
  <si>
    <t>1332/QĐ-UBND ngày 21/06/2017</t>
  </si>
  <si>
    <t>Cty CP Dược Yte Quảng TRị</t>
  </si>
  <si>
    <t>Vĩnh Linh</t>
  </si>
  <si>
    <t>822/QĐ-UBND ngày 21/04/2017</t>
  </si>
  <si>
    <t>Cty Xăng Dầu Quảng Trị</t>
  </si>
  <si>
    <t>Linh Thượng, Do Linh</t>
  </si>
  <si>
    <t>519/QĐ-UBND ngày 21/03/2017</t>
  </si>
  <si>
    <t>đã rà soát và yêu thực hiện</t>
  </si>
  <si>
    <t>Cty CP Bạch Đằng Quảng Trị</t>
  </si>
  <si>
    <t>TT Cửa Việt, Gio Linh</t>
  </si>
  <si>
    <t>519/QĐ-UBND ngày 21/03/2018</t>
  </si>
  <si>
    <t>đã thu hồi</t>
  </si>
  <si>
    <t>CT TNHH MTV Minh Thành</t>
  </si>
  <si>
    <t>1487/QĐ-UBND ngày 06/7/2017</t>
  </si>
  <si>
    <t xml:space="preserve">Cty TNHH Hoàng Phú </t>
  </si>
  <si>
    <t>6593/QĐ-UBND ngày 29/12/2018</t>
  </si>
  <si>
    <t>Cty CP xây dựng CT 793</t>
  </si>
  <si>
    <t>Cụm CN Cam Hiếu, Cam Lọ</t>
  </si>
  <si>
    <t>450/QĐ-UBND ngày 05/3/2019</t>
  </si>
  <si>
    <t>dã thu hồi</t>
  </si>
  <si>
    <t>Cty CPDV &amp;TMNT Nam Tiến</t>
  </si>
  <si>
    <t>465/QĐ-UBND ngày 06/3/2019</t>
  </si>
  <si>
    <t xml:space="preserve">Cty TNHH Tiến Hưng </t>
  </si>
  <si>
    <t>3069/QĐ-UBND ngày 11/11/2019</t>
  </si>
  <si>
    <t>đang lập KH rà soát</t>
  </si>
  <si>
    <t>Cty TNHH XD Mạnh Linh</t>
  </si>
  <si>
    <t>2446/QĐ-UBND ngày 13/9/2019</t>
  </si>
  <si>
    <t>dđã xây dựng</t>
  </si>
  <si>
    <t>Huyện Hướng Hóa</t>
  </si>
  <si>
    <t>2758/QĐ-UBND ngày 11/10/2019</t>
  </si>
  <si>
    <t>Cty TNHH MTV Hoàng Khanh</t>
  </si>
  <si>
    <t>Cụm CN Gio Linh</t>
  </si>
  <si>
    <t>1237/QĐ-UBND ngày 24/5/2019</t>
  </si>
  <si>
    <t>Cty CP DL và TM Tùng Việt</t>
  </si>
  <si>
    <t>307/QĐ-UBND ngày 04/02/2020</t>
  </si>
  <si>
    <t>Chưa hết hạn</t>
  </si>
  <si>
    <t>Cty TNHH MTV LC Gia Hưng</t>
  </si>
  <si>
    <t>Triệu Độ, huyện Triệu Phong</t>
  </si>
  <si>
    <t>3515/QĐ-UBND ngày 18/12/2020</t>
  </si>
  <si>
    <t xml:space="preserve">Cty CP Lộc Thiên Phú </t>
  </si>
  <si>
    <t>1160/QĐ-UBND ngày 8/5/2020</t>
  </si>
  <si>
    <t>Cty TNHH Thanh Đạt</t>
  </si>
  <si>
    <t>Cam Thành</t>
  </si>
  <si>
    <t>1390/QĐ-UBND ngày 04/6/2020</t>
  </si>
  <si>
    <t>Cty XD Quảng Trị</t>
  </si>
  <si>
    <t>Triệu Trung</t>
  </si>
  <si>
    <t>993/QĐ-UBND ngày 15/4/2022</t>
  </si>
  <si>
    <t>Cty TNHH Hà Giang</t>
  </si>
  <si>
    <t>Đông hà</t>
  </si>
  <si>
    <t>3065/QĐ-UBND ngày 27/10/2020</t>
  </si>
  <si>
    <t>Cty Cp may và Thương Mại Gio Linh</t>
  </si>
  <si>
    <t>Quán Ngang</t>
  </si>
  <si>
    <t>2632/QĐ-UBND ngày 14/9/2021</t>
  </si>
  <si>
    <t>Cty TNHH MTV Triệu Phú Đạt</t>
  </si>
  <si>
    <t>Đông Hà</t>
  </si>
  <si>
    <t>1158/QĐ-UBND ngày 13/5/2021</t>
  </si>
  <si>
    <t>Cty TNHH MTV Ga Đại Phát</t>
  </si>
  <si>
    <t>3539/QĐ-UBND ngày 08/11/2021</t>
  </si>
  <si>
    <t>Cty Bia Hà Nội</t>
  </si>
  <si>
    <t xml:space="preserve">2564/QĐ-UBND </t>
  </si>
  <si>
    <t>Cty CP 28 Đà Nẵng</t>
  </si>
  <si>
    <t>Hải Lăng</t>
  </si>
  <si>
    <t xml:space="preserve">108/QĐ-UBND </t>
  </si>
  <si>
    <t>Cty TNHH chế biến lâm sản ShaiyAA</t>
  </si>
  <si>
    <t xml:space="preserve">679/QĐ-UBND </t>
  </si>
  <si>
    <t>Cty TNHH nguyên liệu giấy Quảng Trị</t>
  </si>
  <si>
    <t xml:space="preserve">1742/QĐ-UBND </t>
  </si>
  <si>
    <t>Cty May Quảng Trị</t>
  </si>
  <si>
    <t>TX Quảng Trị</t>
  </si>
  <si>
    <t xml:space="preserve">120/QĐ-UBND </t>
  </si>
  <si>
    <t>TT giới thiệu việc làm Quảng Trị</t>
  </si>
  <si>
    <t xml:space="preserve">2818/QĐ-UBND </t>
  </si>
  <si>
    <t>KCN Đông Nam Hà</t>
  </si>
  <si>
    <t xml:space="preserve">865/QĐ-UBND </t>
  </si>
  <si>
    <t>Cty TNHH Mai Dũng</t>
  </si>
  <si>
    <t xml:space="preserve">2169/QĐ-UBND </t>
  </si>
  <si>
    <t>DNTN TM Hoành Sơn</t>
  </si>
  <si>
    <t xml:space="preserve">1511/QĐ-UBND </t>
  </si>
  <si>
    <t>Xí nghiệp Thành Lợi</t>
  </si>
  <si>
    <t xml:space="preserve">223/QĐ-UBND </t>
  </si>
  <si>
    <t>Xí nghiệp Xăng dầu Quảng Trị</t>
  </si>
  <si>
    <t>Gio Linh</t>
  </si>
  <si>
    <t xml:space="preserve">563/QĐ-UBND </t>
  </si>
  <si>
    <t>Cty CP ĐT&amp;PT kinh tế biển Quảng Trị</t>
  </si>
  <si>
    <t xml:space="preserve">1966/QĐ-UBND </t>
  </si>
  <si>
    <t>Khu dịch vụ nghỉ mát Hoàng Đức</t>
  </si>
  <si>
    <t xml:space="preserve">1520/QĐ-UBND </t>
  </si>
  <si>
    <t>Cty TNHH Trường An</t>
  </si>
  <si>
    <t xml:space="preserve">90/QĐ-UBND </t>
  </si>
  <si>
    <t>C31</t>
  </si>
  <si>
    <t>Thừa Thiên Huế</t>
  </si>
  <si>
    <t>Cửa hàng xăng dầu Vinh Thanh do Công ty Xăng dầu Thừa Thiên Huế làm chủ đầu tư</t>
  </si>
  <si>
    <t>Xã Vinh Thanh</t>
  </si>
  <si>
    <t>Quyết định số 293/PLXTTH-QĐ ngày 14/5/2014 của Công ty Xăng dầu Thừa Thiên Huế</t>
  </si>
  <si>
    <t>Cửa hàng xăng dầu Vinh Thanh</t>
  </si>
  <si>
    <t>Cửa hàng xăng dầu Lộc Lợi 2 do Công ty TNHH Lộc Lợi làm chủ đầu tư</t>
  </si>
  <si>
    <t>Xã Lộc Điền</t>
  </si>
  <si>
    <t>Quyết định chủ trương đầu tư số 01/QĐ-UBND ngày 03/01/2017</t>
  </si>
  <si>
    <t>Cửa hàng xăng dầu Lộc Lợi 2</t>
  </si>
  <si>
    <t>Khách sạn Đông Dương do Công ty TNHH MTV Đông Dương Huế</t>
  </si>
  <si>
    <t>02 Hùng Vương, phường Phú Nhuận</t>
  </si>
  <si>
    <t>Giấy chứng nhận đầu tư số 1556050848 do Sở Kế hoạch và Đầu tư cấp lần đầu ngày 12/5/2008, thay đổi lần thứ 2 ngày 19/10/2016</t>
  </si>
  <si>
    <t>Khách sạn Đông Dương</t>
  </si>
  <si>
    <t>Xây dựng khách sạn Hue Square do Công ty TNHH Quốc tế Lusk Việt Nam làm chủ đầu tư</t>
  </si>
  <si>
    <t>Lê Lợi, phường Phú Hội</t>
  </si>
  <si>
    <t xml:space="preserve">Giấy chứng nhận đầu tư số 5465517526 do Sở Kế hoạch và Đầu tư cấp lần đầu ngày 29/7/2016 </t>
  </si>
  <si>
    <t>Xây dựng khách sạn Hue Square</t>
  </si>
  <si>
    <t>Tuy nhiên, do lý do bất khả kháng về “thiên tai” và “dịch bệnh” nên UBND tỉnh thống nhất cho phép Công ty được tiếp tục triển khai dự án đến ngày 31/7/2022 (Công văn số 505/UBND-NĐ ngày 18/01/2021)</t>
  </si>
  <si>
    <t>Xây dựng công trình chuỗi dịch vụ lữ hành và các dịch vụ bổ trợ có tầm vóc quốc tế do Công ty CP Du lịch và Tiếp thị Giao thông vận tải Việt Nam – Vietravel làm chủ đầu tư</t>
  </si>
  <si>
    <t>01 Nguyễn Huệ, phường Vĩnh Ninh</t>
  </si>
  <si>
    <t>Quyết định chủ trương đầu tư số 2231/QĐ-UBND ngày 27/9/2017</t>
  </si>
  <si>
    <t>Xây dựng công trình chuỗi dịch vụ lữ hành và các dịch vụ bổ trợ có tầm vóc quốc tế</t>
  </si>
  <si>
    <t>Tuy nhiên, do lý do bất khả kháng về “dịch bệnh” nên UBND tỉnh thống nhất cho phép Công ty được tiếp tục triển khai dự án theo tiến độ dự án điều chỉnh</t>
  </si>
  <si>
    <t>Bệnh viện Đa khoa Quốc tế Huế do  Công ty CP Bệnh viện đa khoa Quốc tế Huế làm chủ đầu tư</t>
  </si>
  <si>
    <t>02 Nguyễn Tri Phương, phường Phú Nhuận</t>
  </si>
  <si>
    <t>Quyết định chủ trương đầu tư số 1443/QĐ-UBND ngày 27/6/2017</t>
  </si>
  <si>
    <t>Bệnh viện Đa khoa Quốc tế Huế</t>
  </si>
  <si>
    <t>Điểm du lịch thác Chín Chàng do Công ty TNHH TMDV Cửu Long Xanh làm chủ đầu tư</t>
  </si>
  <si>
    <t>Khe Đầy, xã Dương Hòa</t>
  </si>
  <si>
    <t>Quyết định chủ trương đầu tư số 3325/QĐ-UBND ngày 14/12/2017</t>
  </si>
  <si>
    <t>Điểm du lịch thác Chín Chàng</t>
  </si>
  <si>
    <t xml:space="preserve">Khu nghỉ mát Lăng Cô củaCông ty TNHH Du lịch Lăng Cô thị trấn Lăng Cô, huyện Phú Lộc
</t>
  </si>
  <si>
    <t>thị trấn Lăng Cô, huyện Phú Lộc</t>
  </si>
  <si>
    <t>Giấy chứng nhận đầu tư số 31201000038 cấp ngày 15/4/2009</t>
  </si>
  <si>
    <t>Khu nghỉ mát Lăng Cô</t>
  </si>
  <si>
    <t>Điểm dịch vụ du lịch Ánh Ngọc-đầm Lập An củaCông ty TNHH MTV Ánh Ngọc</t>
  </si>
  <si>
    <t xml:space="preserve">Giấy chứng nhận đầu tư số 31221000054 cấp ngày 08/07/2014
Tiến độ đầu tư:
- Nhà hàng: 6/2015-6/2016;
- Khu dịch vụ tổng hợp: 9/2016-6/2017 
</t>
  </si>
  <si>
    <t>Điểm dịch vụ du lịch Ánh Ngọc-đầm Lập An</t>
  </si>
  <si>
    <t>Kết luận thanh tra số 185/KL-STNMT ngày 27/12/2019 của Thanh tra Sở TNMT</t>
  </si>
  <si>
    <t xml:space="preserve"> Khu nhà hàng  đã hoàn thành đưa vào hoạt động năm 2016, đúng tiến độ; Khu dịch vụ tổng hợp mới xây dựng phần móng, ngừng triển khai từ năm 2018.I40:I41</t>
  </si>
  <si>
    <t>Khu biệt thự du lịch sinh thái biển Lăng Cô Spa Resort của Công ty TNHH Đầu tư Xây dựng Du lịch Hồng Phúc</t>
  </si>
  <si>
    <t xml:space="preserve">Quyết định chủ trương đầu t số 10/QĐ-KKT ngày 12/01/2016;Tiến độ đầu tư: khởi công tháng 3/2016; hoàn thành đưa vào hoạt động tháng 3/2019; </t>
  </si>
  <si>
    <t>Khu biệt thự du lịch sinh thái biển Lăng Cô Spa Resost</t>
  </si>
  <si>
    <t>Đã triển khai khu biệt thự phố (08 căn) chưa hoàn thiện, biệt thự đồi (15 căn), một số tuyến đường nội bộ, trồng một số cây xanh,…</t>
  </si>
  <si>
    <t>Khu nghỉ dưỡng Huyền thoại Địa Trung Hải của Công ty CP Tập đoàn xây dựng và phát triển nhà Vicoland</t>
  </si>
  <si>
    <t>xã Lộc Vĩnh, huyện Phú Lộc</t>
  </si>
  <si>
    <t xml:space="preserve">Giấy chứng nhận đầu tư số 8142705853 cấp ngày 02/10/2009; điều chỉnh năm 2017
Tiến độ đầu tư: 01/2016 đến 12/2018
</t>
  </si>
  <si>
    <t>Khu nghỉ dưỡng Huyền thoại Địa Trung Hải</t>
  </si>
  <si>
    <t>Kết luận thanh tra số 355/KL-TTCP ngày 04/3/2021 của Thanh tra Chính phủ</t>
  </si>
  <si>
    <t>Đang triển khai phần nội thất 26 căn biệt thự 03 phòng ngủ, 14 biệt thự 02 phòng ngủ; triển khai hoàn thiện 12 biệt thự biển, 06 khối khách sạn</t>
  </si>
  <si>
    <t>Khu Du lịch nghỉ dưỡng quốc tế Minh Viễn Lăng Cô của Công ty Cổ phần quốc tế Minh Viễn</t>
  </si>
  <si>
    <t>thị trấn Lăng Cô, xã Lộc Vĩnh, huyện Phú Lộc</t>
  </si>
  <si>
    <t xml:space="preserve">Giấy chứng nhận đầu tư số 312033000068 cấp ngày 29/6/2015
Tiến độ đầu tư:
GĐ1: III/2018-IV/2019;
GĐ2:  I/2020-IV/2021;
GĐ3: I/2022-I/2024
</t>
  </si>
  <si>
    <t>lịch nghỉ dưỡng quốc tế Minh Viễn Lăng Cô</t>
  </si>
  <si>
    <t>Kết luận thanh tra số 355/KL-TTCP ngày 04/3/2021 của Thanh tra Chính phủ.</t>
  </si>
  <si>
    <t>Đã hoàn thành GPMB, đang triển khai xây dựng giai đoạn 1; tiến độ thi công chậm một phần do vướng mắc trong GPMB;</t>
  </si>
  <si>
    <t>Bến số 02 - Cảng Chân Mây củaCông ty Cổ phần Cảng Chân Mây</t>
  </si>
  <si>
    <t xml:space="preserve">
Quyết định chủ trương đầu t số 50/QĐ-KKTCN ngày 03/07/2017
Tiến độ đầu tư: GĐ1: 6/2018-3/2020
GĐ2: 6/2020-6/2021
</t>
  </si>
  <si>
    <t>Bến số 02 - Cảng Chân Mây</t>
  </si>
  <si>
    <t xml:space="preserve">Giai đoạn 1 hoàn thành đưa vào hoạt động tháng 7/2021. Giai đoạn 2 chưa khởi công xây dựng, chậm tiến độ
Do gặp vướng mắc trong quá trình thực hiện thủ tục tại các Bộ, ngành; khó khăn trong việc tìm vị trí đổ vật chất nạo vét
</t>
  </si>
  <si>
    <t>Tàu du lịch bằng đầu máy hơi nước của Công ty TNHH Dịch vụ Du lịch Đường sắt Đông Dương</t>
  </si>
  <si>
    <t xml:space="preserve">Giấy chứng nhận đầu tư số 9859794335 cấp ngày 10/10/2017
Tiến độ đầu tư:
Quý IV/2017  - tháng 6/2018
</t>
  </si>
  <si>
    <t xml:space="preserve">Đã hoàn thành thủ tục quy hoạch, môi trường, đất đai, xây dựng.
 - Nhà đầu tư đang tập kết vật liệu xây dựng để triển khai xây dựng.
Do ảnh hưởng dịch bệnh covid-19 nên nhà đầu tư đang tạm ngưng thi công để thực hiện phòng chống dịch theo quy định
</t>
  </si>
  <si>
    <t xml:space="preserve">Cửa hàng Xăng dầu Lộc Thuỷ của Công ty CP Xăng dầu dầu khí Thừa Thiên Huế </t>
  </si>
  <si>
    <t>xã Lộc Thủy, huyện Phú Lộc</t>
  </si>
  <si>
    <t xml:space="preserve">Quyết định chủ trương đầu tư 70/QĐ-KKTCN ngày 30/3/2017
Tiến độ đầu tư: 5/2020-9/2020
</t>
  </si>
  <si>
    <t>Cửa hàng Xăng dầu Lộc Thuỷ</t>
  </si>
  <si>
    <t>Đã hoàn thành thủ tục quy hoạch, môi trường, đất đai, Giấy phép xây dựng. Chưa khởi công xây dựng.</t>
  </si>
  <si>
    <t>Khu phức hợp du lịch và dịch vụ Đăng Kim Long - Thừa Thiên   Huế của Công ty TNHH Đăng Kim Long</t>
  </si>
  <si>
    <t xml:space="preserve">Quyết định chủ trương đầu tư 264/QĐ-KKTCN ngày 24/11/2017
Tiến độ đầu tư:
GĐ1: 12/2018-Quý I/2020;
GĐ2: II/2020-IV/2021
</t>
  </si>
  <si>
    <t>Khu phức hợp du lịch và dịch vụ Đăng Kim Long - Thừa Thiên Huế</t>
  </si>
  <si>
    <t>Đã hoàn thành GPMB khu đất giai đoạn 1 (12,2ha) và đã được cho thuê đất, đang thi công xây dựng phần hạ tầng.  Diện tích đất còn lại (47,2ha), hiện đã dừng công tác kểm kê do các hộ dân không hợp tác.</t>
  </si>
  <si>
    <t>Xây dựng hạ tầng khu CN và khu phi thuế quan Sài Gòn - Chân Mây củaCông ty Cổ phần Đầu tư  Sài Gòn - Huế</t>
  </si>
  <si>
    <t>xã Lộc Tiến, huyện Phú Lộc</t>
  </si>
  <si>
    <t xml:space="preserve">Giấy chứng nhận đầu tư số 31201000017 cấp ngày 11/1/2008; điều chỉnh năm 2017
Tiến độ đầu tư:
GĐ1: 2009-IV/2019;
GĐ2: I/2020-IV/2023
</t>
  </si>
  <si>
    <t>Xây dựng hạ tầng khu CN và khu phi thuế quan Sài Gòn - Chân Mây</t>
  </si>
  <si>
    <t xml:space="preserve">GPMB: Đã hoàn thành công tác GPMB khoảng 118ha; 
được cho thuê đất 92ha.
 Đã Gxây dựng hạ tầng kỹ thuật diện tích khoảng 85ha và đang tiếp tục triển khai xây dựng. Đang đề xuất điều chỉnh dự án. Do công tác GPMB chậm dẫn đến tiến độ sử dụng đất  chưa đảm bảo.Đang tiếp tục bồi thường GPMB khu  đất còn lại.Đang thực hiện thủ tục chuyển mục đích sử dụng đất trồng lúa.
</t>
  </si>
  <si>
    <t>Dự án khu du lịch Suối Voi của Công ty TNHH Đầu tư Thương mại và Dịch vụ Hoa Lư - Huế</t>
  </si>
  <si>
    <t xml:space="preserve">Quyết định chủ trương đầu tư số 15/QĐ-KKTCN ngày 24/1/2017
Tiến độ đầu tư:
GĐ1: III/2017 - II/2021.
GĐ 2: II/2021 - IV/2021
GĐ 3: I/2022 - IV/2023
GĐ 4: I/2023 - IV/2023 
</t>
  </si>
  <si>
    <t>Dự án khu du lịch Suối Voi</t>
  </si>
  <si>
    <t xml:space="preserve">Diện tích đã cho thuê đất giai đoạn 1 và 2 là  21,1 ha.
 - Hoàn thành đường công vụ phía Bàu Ghè để vận chuyển trang thiết bị và vật liệu.
- Hoàn thành hàng rào công trường thi công, cổng công trường, bảng hiệu công trình, nhà bảo vệ, nhà kho, văn phòng làm việc.
- Đang thực hiện san nền, xây cầu đập
</t>
  </si>
  <si>
    <t>Khu du lịch nghỉ dưỡng, sân golf Lăng Cô của Công ty CP ĐT Phát triển Phong Phú Lăng Cô</t>
  </si>
  <si>
    <t xml:space="preserve">Giấy chứng nhận đầu tư số 31203100001 cấp ngày 01/04/2008; điều chỉnh lần 3 tháng 4/2017,
Tiến độ đầu tư:
6/2017-12/2020
</t>
  </si>
  <si>
    <t>Khu du lịch nghỉ dưỡng, sân golf Lăng Cô</t>
  </si>
  <si>
    <t xml:space="preserve">Dự án mới hoàn thành GPMB khoảng 32ha, 
Cho thuê đất giai đoạn 1 8,3 ha; dự án
chưa khởi công xây dựng, chậm tiến độ.
Sau khi rà soát quy hoạch, rừng dẻ, diện tích đất đủ điều kiện để đầu tư dự án khoảng 160ha (trừ diện tích rừng dẻ). 
Nhà đầu tư phải thực hiện thủ tục điều chỉnh dự án theo quy định
</t>
  </si>
  <si>
    <t>Điểm du lịch, dịch vụ Thiên Lý - Lăng Cô của Công ty TNHH MTV Thiên Lý</t>
  </si>
  <si>
    <t xml:space="preserve">Quyết định chủ trương đầu tư số 199/QĐ-KKTCN ngày13/9/2017
Tiến độ đầu tư:
2/2018-6/2019
</t>
  </si>
  <si>
    <t>Điểm du lịch, dịch vụ Thiên Lý - Lăng Cô</t>
  </si>
  <si>
    <t>Nhà đầu tư đã khởi công xây dựng Quý II/2018, đã thi công hoàn thiện phần móng công trình. Dự án ngừng xây dựng.</t>
  </si>
  <si>
    <t>Kho chứa nhựa đường Minh Đạt - Chân Mây của Công ty CP Nhựa đường Minh Đạt</t>
  </si>
  <si>
    <t xml:space="preserve">Quyết định chủ trương đầu tư số 19/QĐ-KKT ngày 08/3/2016
Tiến độ đầu tư:
8/2016-6/2018
</t>
  </si>
  <si>
    <t>Kho chứa nhựa đường Minh Đạt - Chân Mây</t>
  </si>
  <si>
    <t xml:space="preserve">Kết luận thanh tra số 185/KL-STNMT ngày 27/12/2019 của Thanh tra Sở TNMT
- Kết luận thanh tra số 355/KL-TTCP ngày 04/3/2021 của Thanh tra Chính phủ.
</t>
  </si>
  <si>
    <t>NĐT đã triển khai xây dựng hoàn thành khoảng 90% nhưng đã ngừng triển khai từ đầu năm 2018 đến nay; không liên lạc được với NĐT</t>
  </si>
  <si>
    <t>Khu du lịch xanh Lăng Cô của Công ty TNHH Một thành viên Trùng Phương – Lăng Cô</t>
  </si>
  <si>
    <t xml:space="preserve">Giấy chứng nhận đăng ký đầu tư số 0763485564, chứng nhận lần đầu ngày 22 tháng 4 năm 2008; thay đổi lần thứ 06 tháng 5/2021 
Tiến độ đầu tư:
- Giai đoạn 1 (khối biệt thự): 11/2017 - IV/2021.
- Giai đoạn 2 (khối khách sạn): III/2021- III/2023
</t>
  </si>
  <si>
    <t xml:space="preserve">Khu du lịch xanh Lăng Cô </t>
  </si>
  <si>
    <t xml:space="preserve">Nhà đầu tư đang triển khai thi công 63 căn biệt thự khu A và B của giai đoạn 1 (hiện đang lắp đặt thiết bị và hoàn thiện nội thất); giai đoạn 2 (khối khách sạn) hiện đang hoàn thiện hồ sơ thiết kế cơ sở, dự kiến khởi công xây dựng quý III/2021
Do ảnh hưởng của dịch bệnh covid-19 nên giai đoạn 1 của dự án chậm tiến độ so với tiến độ tại Giấy chứng nhận đăng ký đầu tư; nhà đầu tư cam kết khi dịch bệnh covid-19 được kiểm soát sẽ tập trung nguồn lực đẩy nhanh tiến độ và hoàn thành dự án đúng  tiến độ đã cấp phép
</t>
  </si>
  <si>
    <t>Khu nghỉ dưỡng Làng Xanh Lăng Cô của Công ty Liên doanh Làng Xanh - Lăng Cô</t>
  </si>
  <si>
    <t xml:space="preserve">Giấy phép số 17/GP-TTH ngày 12/10/2004
Tiến độ đầu tư: 
18 tháng kể từ ngày cấp Giấy phép đầu tư
</t>
  </si>
  <si>
    <t>Khu nghỉ dưỡng Làng Xanh Lăng Cô</t>
  </si>
  <si>
    <t>Đã thu hồi một phần diện tích đất tại Quyết định số 72/QĐ-KKTCN ngày 06/4/2018 (6,3 ha)</t>
  </si>
  <si>
    <t xml:space="preserve">Dự án đã triển khai một số hạng mục công trình, chậm hoàn thành đưa vào hoạt động hơn 144 tháng; Ban Quản lý đã ban hành Quyết định thu hồi phần diện tích đất không sử dụng (6,3ha). Hiện dự án ngừng hoạt động.
Cơ quan thi hành án đã phát mãi một số tài sản và Công đoàn PVCombank đã trúng đấu giá. Hiện Cơ quan thi hành án đang tiếp tục xử lý tài sản theo Bản án của Tòa án nhân  dân thành phố Hà Nội để thu nợ cho Ngân hàng PVCombank nên chưa đủ cơ sở để thực hiện chấm dứt hoạt động dự án.
</t>
  </si>
  <si>
    <t>Trung tâm kinh doanh xe ô tô do Công ty CP Phát triển thương mại dịch vụ ô tô Huế</t>
  </si>
  <si>
    <t>Ký hiệu DVTM-02, Khu ĐTM Đông Nam Thủy An</t>
  </si>
  <si>
    <t>Quyết định trúng đấu giá quyền thuê đất số 642/QĐ-UBND ngày 01/4/2016</t>
  </si>
  <si>
    <t>Trung tâm kinh doanh xe ô tô</t>
  </si>
  <si>
    <t>C32</t>
  </si>
  <si>
    <t>Đà Nẵng</t>
  </si>
  <si>
    <t>Công ty TNHH đầu tư và phát triển Hàn Quốc</t>
  </si>
  <si>
    <t>True Friends Park- Blooming Tower Da Nang, phường Thuận Phước, quận Hải Châu</t>
  </si>
  <si>
    <t>Công ty TNHH Phát triển nhà Tuyên Sơn</t>
  </si>
  <si>
    <t>Khu chung cư cao tầng, Văn phòng thương mại và nhà ở Tuyên Sơn, phường Hòa Cường Nam, quận Hải Châu</t>
  </si>
  <si>
    <t>Công ty cổ phần đầu tư và xây dựng 579 và Công ty cổ phần Đức Mạnh</t>
  </si>
  <si>
    <t>Khu chung cư cho người thu nhập thấp tại KDC An Trung 2, phường An Hải Tây, quận Sơn Trà</t>
  </si>
  <si>
    <t>Công ty cổ phần đầu tư và phát triển Nguyễn Hoàng</t>
  </si>
  <si>
    <t>Trường PTTH Tư thục chất lượng cao Nguyễn Hoàng, phường Xuân Hà, quận Thanh Khê</t>
  </si>
  <si>
    <t>Công ty TNHH dịch vụ môi trường Ánh Dương</t>
  </si>
  <si>
    <t>Nhà máy SX nguyên liệu tái sinh và xử lý chất thải công nghiệp, phường Hòa Khánh Nam, quận Liên Chiểu</t>
  </si>
  <si>
    <t>Công ty cổ phần tài chính và phát triển doanh nghiệp</t>
  </si>
  <si>
    <t>Dự án xây dựng hạ tầng Khu đô thị Thủy Tú, phường Hòa Hiệp Nam, quận Liên Chiểu</t>
  </si>
  <si>
    <t>Đất Thương mại dịch vụ</t>
  </si>
  <si>
    <t>Công ty cổ phần Dược Trung ương 3</t>
  </si>
  <si>
    <t>Kho dự trữ lưu thông thuốc và Văn phòng làm việc, phường Hòa Minh, quận Liên Chiểu</t>
  </si>
  <si>
    <t>Công ty cổ phần Địa ốc Viễn Đông Việt Nam</t>
  </si>
  <si>
    <t>Xây dựng Văn phòng căn hộ cao cấp, tại phường Hải Châu 1, quận Hải Châu</t>
  </si>
  <si>
    <t>Đất Thương mại, dịch vụ</t>
  </si>
  <si>
    <t>Công ty cổ phần Địa ốc Đông Á</t>
  </si>
  <si>
    <t>Xây dựng khu phức hợp cao cấp thương mại, văn phòng khách sạn, chung cư cao cấp Golden Squarep, hường Hải Châu 1, quận Hải Châu</t>
  </si>
  <si>
    <t>Công ty TNHH khách sạn và biệt thự Nam Phát</t>
  </si>
  <si>
    <t>Khu nghỉ dưỡng và biệt thự cao cấp ven biển Nam Phát, phường Hòa Hải, quận Ngũ Hành Sơn</t>
  </si>
  <si>
    <t>Công ty cổ phần XNK và xây dựng Việt Nam</t>
  </si>
  <si>
    <t>Viện nghiên cứu và đào tạo y sinh dược, trung tâm thực hành chuẩn đoán và xét nghiệm, khu nhà nghỉ chuyển gia</t>
  </si>
  <si>
    <t>Công ty cổ phần đầu tư Sài Gòn - Đà Nẵng</t>
  </si>
  <si>
    <t>02 khu đất TMDV thuộc dự án Khu dân cư An Viên, phường Thọ Quang, quận Sơn Trà</t>
  </si>
  <si>
    <t>Công ty Cổ phần Sao Đỏ Đà Nẵng</t>
  </si>
  <si>
    <t>Khu tổ hợp Trung tâm thương mại, cao ốc văn phòng và chung cư cao cấp Redstar, phường An Hải Bắc, quận Sơn Trà</t>
  </si>
  <si>
    <t>Công ty cổ phần địa ốc Vũ Châu Long</t>
  </si>
  <si>
    <t>Khu phức hợp Trung tâm thương mại khách sạn 5 sao và căn hộ cao cấp Đà Nẵng Center, phường Hải Châu 1, quận Hải Chẩu</t>
  </si>
  <si>
    <t>Công ty Cổ phần đầu tư và Xây dựng 579</t>
  </si>
  <si>
    <t>Khu chung cư C1, Khu đô thị Phú Mỹ An, phường Hòa Hải, quận Ngũ Hành Sơn</t>
  </si>
  <si>
    <t>Công ty TNHH Đất Kinh tuyến số Một</t>
  </si>
  <si>
    <t>Khu chung cư cao cấp The Summit, lô L1, Khu dân cư Bắc Phan Bá Phiến, quận Sơn Trà</t>
  </si>
  <si>
    <t>Công ty Cổ phần Đầu tư Phát triển đô thị và KCN sông Đà</t>
  </si>
  <si>
    <t>Khu đất xây dựng biệt thự, khách sạn và căn hộ cao cấp (khu số 2), Khu đô thị mới Hòa Hải 1-3, phường Hòa Hải, quận Ngũ Hành Sơn</t>
  </si>
  <si>
    <t>Khu đất xây dựng biệt thự, khách sạn và căn hộ cao cấp (khu số 1)Khu đô thị mới Hòa Hải 1-3, phường Hòa Hải, quận Ngũ Hành Sơn</t>
  </si>
  <si>
    <t>Công ty TNHH Xây dựng thương mại - dịch vụ 55</t>
  </si>
  <si>
    <t>Tổ hợp khách sạn, thương mại dịch vụ chung cư cao cấp THAT, phường Phước Mỹ, quận Sơn Trà</t>
  </si>
  <si>
    <t>Công ty Cổ phần Dây cáp điện Tân Cường Thành</t>
  </si>
  <si>
    <t>Khu phức hợp dịch vụ, thương mại, chung cư và đất ở đường Hoàng Văn Thái, quận Liên Chiểu</t>
  </si>
  <si>
    <t>Công ty Cổ phần Đầu tư và Xây dựng 579</t>
  </si>
  <si>
    <t>Khu chung cư C2, khu đô thị Phú Mỹ An, phường Hòa Hải, quận Ngũ Hành Sơn</t>
  </si>
  <si>
    <t>Công ty Cổ phần Cao su Đà Nẵng</t>
  </si>
  <si>
    <t>Khu trưng bày sản phẩm, phường Khuê Mỹ, quận Ngũ Hành Sơn</t>
  </si>
  <si>
    <t>Công ty Cổ phần Đầu tư Lê Bảo Minh</t>
  </si>
  <si>
    <t>Lô B1-1-5 Khu dân cư, khách sạn, căn hộ và thương mại 2/9, phường Bình Thuận, quận Hải Châu</t>
  </si>
  <si>
    <t>Công ty Cổ phần Phát triển nhà Tuyên Sơn</t>
  </si>
  <si>
    <t>Khu chung cư cao tầng, Văn phòng thương mại và nhà ở Tuyên Sơn</t>
  </si>
  <si>
    <t>Công ty TNHH Quản lý nợ và Khai thác tài sản ngân hàng Thương mại cổ phần Quân đội</t>
  </si>
  <si>
    <t>Khu đất cơ sở sản xuất, kinh doanh có ký hiệu A1.2.1 thuộc khu dân cư Nam cầu Cẩm Lệ</t>
  </si>
  <si>
    <t>Khu đất cơ sở sản xuất, kinh doanh có ký hiệu A1.2.2 thuộc khu dân cư Nam cầu Cẩm Lệ</t>
  </si>
  <si>
    <t>Khu đất cơ sở sản xuất, kinh doanh có ký hiệu A2.2.2 thuộc khu dân cư Nam cầu Cẩm Lệ</t>
  </si>
  <si>
    <t>Khu đất cơ sở sản xuất, kinh doanh có ký hiệu A2.2.1 thuộc khu dân cư Nam cầu Cẩm Lệ</t>
  </si>
  <si>
    <t>Công ty TNHH Sao Việt Non Nước</t>
  </si>
  <si>
    <t>Khu du lịch Sao Việt Non Nước, tại phường Hòa Hải, quận Ngũ Hành Sơn, Đà Nẵng</t>
  </si>
  <si>
    <t>Khu đất TMDV</t>
  </si>
  <si>
    <t>Công ty Cổ phần Khang Hưng</t>
  </si>
  <si>
    <t>Khu đất ký hiệu A2 (thửa đất số 3, tờ bản đồ A2-KH) thuộc vệt khai thác quỹ đất đường Phạm Văn Đồng, phường An Hải Bắc, quận Sơn Trà</t>
  </si>
  <si>
    <t>Công ty Cổ phần Vận tải và Dịch vụ Phương Trang</t>
  </si>
  <si>
    <t>Lô đất A2.2 thuộc Khu dân cư số 01 Nguyễn Tri Phương, phường Hòa Cường Bắc, quận Hải Châu</t>
  </si>
  <si>
    <t>Công ty Cổ phần Đầu tư Du lịch Hà Nội Non Nước</t>
  </si>
  <si>
    <t>Thửa đất số 14, tờ bản đồ số 24</t>
  </si>
  <si>
    <t>Công ty Cổ phần Lightland Danang</t>
  </si>
  <si>
    <t>Dự án do Công ty CP Lightland Đà Nẵng làm chủ đầu tư nhận góp vốn bằng quyền sử dụng đất của Công ty Cổ phần Đầu tư New City SeaDaNang đối với thửa đất số 211, tờ bản đồ số 14</t>
  </si>
  <si>
    <t>Công ty Cổ phần Đầu tư NewCity SeaDanang</t>
  </si>
  <si>
    <t>Dự án do Công ty Cổ phần Đầu tư NewCity SeaDanang làm chủ đầu tư do nhận góp vốn bằng quyền sử dụng đất của Công ty Cổ phần Xuất nhập khẩu Thủy sản Miền Trung</t>
  </si>
  <si>
    <t>Công ty TNHH Đầu tư Tháp lụa Đà Nẵng</t>
  </si>
  <si>
    <t>Dự án DaNang Silk Tower 1</t>
  </si>
  <si>
    <t>Công ty TNHH Asiana Paramount</t>
  </si>
  <si>
    <t>Thửa số 01 A2-1 Xây dựng công trình cao tầng, đất ở chia lô, đất biệt thự, đất giao thông, mương kỹ thuật</t>
  </si>
  <si>
    <t>Thửa số 02 A2-1 Xây dựng công trình cao tầng, đất ở chia lô, đất biệt thự, đất giao thông, mương kỹ thuật</t>
  </si>
  <si>
    <t>Công ty TNHH Quản lý và Đầu tư Khách sạn Quốc tế</t>
  </si>
  <si>
    <t>Lô B1-1-3, Khu B1-1, Khu dân cư, khách sạn, căn hộ và thương mại dịch vụ đường 2/9</t>
  </si>
  <si>
    <t>Công ty Cổ phần Tập đoàn Thiên Long</t>
  </si>
  <si>
    <t>Thửa đất 209, tờ bản đồ số 13, phường Thạc Gián, quận Thanh Khê</t>
  </si>
  <si>
    <t>Công ty Cổ phần An Hòa</t>
  </si>
  <si>
    <t>Khu đất ký hiệu A2.1 (thửa đất số 200, tờ bản đồ 50) nút giao thông đường Phạm Văn Đồng và trục 45m thuộc Khu dân cư Kho thiết bị phụ tùng An Đồn</t>
  </si>
  <si>
    <t>Lô B1-1-8, Khu B1-1, Khu dân cư, khách sạn, căn hộ và thương mại dịch vụ đường 2/9</t>
  </si>
  <si>
    <t>Công ty Cổ phần Thương mại và Quản lý tòa nhà IMAN</t>
  </si>
  <si>
    <t>Công ty nhận chuyển nhượng khu đất thương mại, dịch vụ theo Giấy chứng nhận số BC 576125 vào tháng 12/2016</t>
  </si>
  <si>
    <t>Công ty nhận chuyển nhượng 02 khu đất thương mại, dịch vụ theo Giấy chứng nhận số BC 576124 vào tháng 12/2016</t>
  </si>
  <si>
    <t>Công ty TNHH MTV Trung tâm Thính học Đà Nẵng</t>
  </si>
  <si>
    <t>Xây dựng bệnh viện Tai Mũi Họng</t>
  </si>
  <si>
    <t>Công ty TNHH MTV Đại Thành Công</t>
  </si>
  <si>
    <t>Công ty nhận chuyển nhượng khu đất cơ sở sản xuất kinh doanh theo Giấy chứng nhận số BE 579257 vào tháng 6/2011</t>
  </si>
  <si>
    <t>Công ty CP Đầu tư XD và PTHT Nam Việt Á</t>
  </si>
  <si>
    <t>Khu đất B3-2, Khu dân cư Nhà máy Cao su, phường Khuê Mỹ, quận Ngũ Hành Sơn</t>
  </si>
  <si>
    <t>Công ty CP Đầu tư Đà Nẵng - Miền Trung</t>
  </si>
  <si>
    <t>Khu A1.1, Khu dân cư Quang Thành 3B, phường Hòa Khánh Bắc, quận Liên Chiểu</t>
  </si>
  <si>
    <t>Công ty CP Dịch vụ tổng hợp Sài Gòn</t>
  </si>
  <si>
    <t>Xã Hòa Phước, huyện Hòa Vang</t>
  </si>
  <si>
    <t>Đất xây dựng công trình thương mại, kết hợp nhà ở</t>
  </si>
  <si>
    <t>Công ty TNHH Hữu Phát</t>
  </si>
  <si>
    <t>Thửa đất số 3, tờ bản đồ số 86. Mặt tiền Quốc lộ 1A, xã Hòa Phước, huyện Hòa Vang</t>
  </si>
  <si>
    <t>Khu đất thương mại, dịch vụ</t>
  </si>
  <si>
    <t>Công ty TNHH Đầu tư Hướng Tuấn Đạt</t>
  </si>
  <si>
    <t>Lô B1-1-7, Khu B1-1, Khu dân cư, khách sạn, căn hộ và thương mại dịch vụ đường 2/9</t>
  </si>
  <si>
    <t>Ngân hàng NN&amp;PTNT - CN tại TPĐN</t>
  </si>
  <si>
    <t>Thửa số 01, Khu C, tờ bản đồ số 01/1, phường Hòa Khánh Bắc, quận Liên Chiểu</t>
  </si>
  <si>
    <t>Công ty CP Quốc tế Đông Á</t>
  </si>
  <si>
    <t>Đất Tổ hợp trung tâm thương mại, văn phòng cho thuê, nhà ở cao tầng</t>
  </si>
  <si>
    <t>Công ty CP Quốc tế Phương Anh</t>
  </si>
  <si>
    <t>Công ty CP Khang Hưng</t>
  </si>
  <si>
    <t>Công ty CP Dây cáp điện Tân Cường Thành</t>
  </si>
  <si>
    <t>Khu công nghiệp DVTM và sản phẩm CNC</t>
  </si>
  <si>
    <t>Khu công nghiệp DVTM và sản phẩm CNC, phường Hòa Hiệp Bắc, quận Liên Chiểu</t>
  </si>
  <si>
    <t>Công ty Cổ phần Hoa Ky</t>
  </si>
  <si>
    <t>Khu căn hộ - Khách sạn</t>
  </si>
  <si>
    <t>Công ty TNHH MTV Vận tải Thương mại Dịch vụ MPC</t>
  </si>
  <si>
    <t>Xây dựng Văn phòng, Khách sạn, phường Thạc Gián, quận Thanh Khê</t>
  </si>
  <si>
    <t>Công ty Cao Minh Thịnh</t>
  </si>
  <si>
    <t>Phường Khuê Mỹ, quận Ngũ Hành Sơn</t>
  </si>
  <si>
    <t>Công ty Cổ phần Dược Danapha</t>
  </si>
  <si>
    <t>Lô A24 đường Nguyễn Văn Linh, phường Nam Dương, quận Hải Châu.</t>
  </si>
  <si>
    <t>Công ty Cổ phần Đầu tư Nam Phúc</t>
  </si>
  <si>
    <t>Khu đất A1.15, phường Hòa Xuân, quận Cẩm Lệ</t>
  </si>
  <si>
    <t>C33</t>
  </si>
  <si>
    <t>Quảng Nam</t>
  </si>
  <si>
    <t>Cty TNHH Du lịch Thủy Long</t>
  </si>
  <si>
    <t>Phường Cẩm Nam</t>
  </si>
  <si>
    <t>mại, dịch vụ</t>
  </si>
  <si>
    <t>Chưa đưa đất
vào sử dụng</t>
  </si>
  <si>
    <t>KLTT số
1236/KLSTNMT ngày
15/8/2017 của Sở
TN&amp;MT</t>
  </si>
  <si>
    <t>chưa đưa đất vào sử dụng</t>
  </si>
  <si>
    <t>Cty TNHH Indochina
Thế kỷ 21 Resort - dự
án Khu du lịch nghỉ dưởng Mai
House</t>
  </si>
  <si>
    <t>Phường, Điện Ngọc, thị xã ĐiệnBàn</t>
  </si>
  <si>
    <t>Giấy CN Đầu tư số 331032000004 được UBND cấp ngày 16/9/2021</t>
  </si>
  <si>
    <t xml:space="preserve">KLTT số 230/KLSTNMT ngày 06/5/2021 </t>
  </si>
  <si>
    <t>đã đưa đất vào sử dụng</t>
  </si>
  <si>
    <t>Cty TNHH DĐất Quảng Chu Lai Vila</t>
  </si>
  <si>
    <t>thị trấn Núi  Thành</t>
  </si>
  <si>
    <t>GCN đầu tư số 2544430465 cấp ngày 20/4/2009</t>
  </si>
  <si>
    <t>KLTT số 692/KLSTNMT ngày</t>
  </si>
  <si>
    <t>đã hoàn thành DA</t>
  </si>
  <si>
    <t>Cty TNHH Xây dựng và Mua bán thiết bị Hùng Hậu</t>
  </si>
  <si>
    <t>xã Tam Anh Bắc</t>
  </si>
  <si>
    <t>QĐ số
1954/QĐ- UBND ngày
31/3/2017 của UBND tỉnh về chấp thuận
chủ trương đầu tư</t>
  </si>
  <si>
    <t>Sản xuất KD PNN</t>
  </si>
  <si>
    <t>Báo cáo số 661/BCSTNMT ngày 5/10/2020
của Sở
TN&amp;MT</t>
  </si>
  <si>
    <t>CTCP Wei Xern Sin Việt Nam</t>
  </si>
  <si>
    <t>Xã tam Nghĩa</t>
  </si>
  <si>
    <t>KL Thanh tra tỉnh</t>
  </si>
  <si>
    <t>Cty TNHH TM&amp;DV Thanh Phong</t>
  </si>
  <si>
    <t>xã Duy Phú</t>
  </si>
  <si>
    <t>KLTT số
1675/KLSTNMT ngày
01/10/2019
của Sở
TN&amp;MT</t>
  </si>
  <si>
    <t>Trung tâm Thương mại – Dịch vụ - giải trí và Khách sạn Nguyễn Kim Huế do Công ty TNHH MTV Đầu tư Phát triển Nguyễn Kim Thừa Thiên Huế</t>
  </si>
  <si>
    <t>Khu A2, Khu du lịch – Thương mại Hùng Vương, phường Phú Hội</t>
  </si>
  <si>
    <t>Giấy chứng nhận đầu tư số 8045644183</t>
  </si>
  <si>
    <t xml:space="preserve">Trung tâm Thương mại – Dịch vụ - giải trí và Khách sạn Nguyễn Kim Huế </t>
  </si>
  <si>
    <t>Tuy nhiên, do lý do bất khả kháng về “dịch bệnh” nên UBND tỉnh thống nhất cho phép Công ty được tiếp tục triển khai dự án theo tiến độ đầu tư điều chỉnh (Công văn số 4881/UBND-ĐC ngày 08/6/2021)</t>
  </si>
  <si>
    <t>Tập đoàn Công nghiệp
- Viễn thông Quân đội</t>
  </si>
  <si>
    <t>Thị trấn
Prao</t>
  </si>
  <si>
    <t>KLTT số
254/KLSTNMT ngày
19/5/2021 của
Sở TN&amp;MT</t>
  </si>
  <si>
    <t>Công ty TNHH Thịnh Thuận</t>
  </si>
  <si>
    <t>Thị trấn Hà
Lam</t>
  </si>
  <si>
    <t>KLTT số
448/KLSTNMT ngày
30/3/2018</t>
  </si>
  <si>
    <t>DA chưa đưa đất vào sử dụng</t>
  </si>
  <si>
    <t>C34</t>
  </si>
  <si>
    <t>Quảng Ngãi</t>
  </si>
  <si>
    <t>Thành phố Quảng Ngãi</t>
  </si>
  <si>
    <t>Công ty TNHH MTV Thuỷ sản Thành Tiến</t>
  </si>
  <si>
    <t>Nghĩa Phú thành phố Quảng Ngãi</t>
  </si>
  <si>
    <t>Quyết định số 250/QĐ-UBND ngày 12/8/2015 của UBND tỉnh</t>
  </si>
  <si>
    <t>Công ty cổ phần thương mại Bắc Sông Trà</t>
  </si>
  <si>
    <t>Tịnh Ấn Đông thành phố Quảng Ngãi</t>
  </si>
  <si>
    <t>Quyết định số 137/QĐ-UBND ngày 29/4/2014 của UBND tỉnh</t>
  </si>
  <si>
    <t>Công ty cổ phần thương mại và dịch vụ  ô tô Trung Nam</t>
  </si>
  <si>
    <t>Trương Quang Trọng thành phố Quảng Ngãi</t>
  </si>
  <si>
    <t>Quyết định số 723/QĐ-UBND ngày 28/12/2016 của UBND tỉnh</t>
  </si>
  <si>
    <t xml:space="preserve">Trường trung cấp nghề - công nghệ Dung Quất  </t>
  </si>
  <si>
    <t>Chánh Lộ  thành phố Quảng Ngãi</t>
  </si>
  <si>
    <t>Quyết định số 101/QĐ-UBND ngày 14/6/2010 của UBND tỉnh</t>
  </si>
  <si>
    <t xml:space="preserve">Công ty TNHH MTV Dương Học </t>
  </si>
  <si>
    <t>Quyết định số 87/QĐ-UBND ngày 16/3/2015 của UBND tỉnh</t>
  </si>
  <si>
    <t>Huyện Tư Ngĩa</t>
  </si>
  <si>
    <t>Công ty TNHH Sản Xuất Đại Kiệt</t>
  </si>
  <si>
    <t>xã Nghĩa Thương huyện Tư Nghĩa</t>
  </si>
  <si>
    <t>Quyết định số 99/QĐ-UBND ngày 10/3/2009 của UBND tỉnh</t>
  </si>
  <si>
    <t>III</t>
  </si>
  <si>
    <t xml:space="preserve">Công ty TNHH Phương Duy Thư </t>
  </si>
  <si>
    <t>Hành Đức huyện Nghĩa Hành</t>
  </si>
  <si>
    <t>Quyết định số 860/QĐ-CT ngày 08/4/2003 của UBND tỉnh</t>
  </si>
  <si>
    <t>IV</t>
  </si>
  <si>
    <t>Huyện Mộ Đức</t>
  </si>
  <si>
    <t>Công ty TNHH Đầu tư Thái Phát Hưng</t>
  </si>
  <si>
    <t>Đức Chánh huyện Mộ Đức</t>
  </si>
  <si>
    <t>Quyết định số 524/QĐ-CT ngày 22/3/2005 của UBND tỉnh (đã thu hồi một phần diện tích đất tại Quyết định số 272/QĐ-UBND ngày 03/7/2009)</t>
  </si>
  <si>
    <t>C35</t>
  </si>
  <si>
    <t>Bình Định</t>
  </si>
  <si>
    <t>C36</t>
  </si>
  <si>
    <t>Phú Yên</t>
  </si>
  <si>
    <t>Thành phố Tuy Hòa</t>
  </si>
  <si>
    <t>Dự án Nhà ở tập thể công nhân của Công ty cổ phần xây dựng giao thông Phú Yên</t>
  </si>
  <si>
    <t>97 Nguyễn Tất Thành phường 2, thành phố Tuy Hòa</t>
  </si>
  <si>
    <t>196/QĐ-UB ngày 02/02/1999</t>
  </si>
  <si>
    <t>21/KL-STNMT ngày 28/9/2015</t>
  </si>
  <si>
    <t>không còn nhu cầu sử dụng</t>
  </si>
  <si>
    <t>Tiếp tục xử lý hộ gia đình cá nhân, đang xử dụng, lập phương án đấu giá</t>
  </si>
  <si>
    <t>Dự án Khu nhà ở của Công ty Cổ phần Việt Thành</t>
  </si>
  <si>
    <t>02 Trần Phú, phường 2, TP Tuy Hòa</t>
  </si>
  <si>
    <t>17/KL-STNMT ngày 13/8/2016</t>
  </si>
  <si>
    <t>Đang giải quyết khiếu nại và đang lập phương án đấu giá</t>
  </si>
  <si>
    <t>Dự án Khách sạn Long Beach của Công ty Cổ phần Long Vân Hai Tám</t>
  </si>
  <si>
    <t>Phường 7, TP.Tuy Hòa</t>
  </si>
  <si>
    <t>Thông báo số 09/TB-UBND ngày 04/01/2008</t>
  </si>
  <si>
    <t>Quyết định số 1328/QĐ-UBND ngày 25/8/2011</t>
  </si>
  <si>
    <t>03/KL-STNMT ngày 22/02/2017</t>
  </si>
  <si>
    <t>không triển khai một phần dự án để đưa đất vào sử dụng</t>
  </si>
  <si>
    <t>Đang chờ chỉ đạo Chính phủ</t>
  </si>
  <si>
    <t>Dự án Khu Resort Thuận Thảo của Công ty Cổ phần Thuận Thảo</t>
  </si>
  <si>
    <t>Thông báo số 262/TB-UBND ngày 14/5/2018</t>
  </si>
  <si>
    <t>Quyết định số 695/QĐ-UBND ngày 29/4/2009</t>
  </si>
  <si>
    <t>Theo Bản án tòa án hủy quyết định thu hồi, đang thực hiện các thủ tục điều chỉnh chủ trương, gia hạn sử dụng đất</t>
  </si>
  <si>
    <t>Dự án Khu Resort nghỉ dưỡng ven biển thành phố Tuy Hòa của Công ty TNHH TM-DV-DL Bảo Toàn</t>
  </si>
  <si>
    <t>Xã Bình Kiến, TP Tuy Hòa</t>
  </si>
  <si>
    <t>Thông báo số 383/TB-UBND ngày 04/7/2008 của UBND tỉnh</t>
  </si>
  <si>
    <t>Quyết định số 126/QĐ-UBND ngày 19/01/2012</t>
  </si>
  <si>
    <t>04/KL-STNMT ngày 24/02/2017</t>
  </si>
  <si>
    <t>Đa đấu giá quyền sử dụng đất</t>
  </si>
  <si>
    <t>Dự án Khu nghỉ dưỡng Công an Gia Lai của Công an tỉnh Gia Lai</t>
  </si>
  <si>
    <t>Quyết định số 425/QĐ-UBND ngày 01/3/2012</t>
  </si>
  <si>
    <t>Đất an ninh</t>
  </si>
  <si>
    <t>Dự án Nhà máy xử lý rác và sản xuất một số sản phẩm từ rác của Công ty TNHH Thanh Tùng</t>
  </si>
  <si>
    <t>Xã Bình Kiến và An Phú, TP.Tuy Hòa</t>
  </si>
  <si>
    <t>Thông báo số 482/TB-UBND ngày 16/8/2010 của UBND tỉnh</t>
  </si>
  <si>
    <t>Quyết định số 232/QĐ-UBND ngày 16/02/2012</t>
  </si>
  <si>
    <t>Đất bãi thải, xử lý chất thải</t>
  </si>
  <si>
    <t>Cho Công ty thuê đất</t>
  </si>
  <si>
    <t>Dự án Trồng cây kiểng xuất khẩu của Công ty TNHH Trồng cây kiểng xuất khẩu Phú Yên</t>
  </si>
  <si>
    <t>Xã An Phú, An chấn, thành phố Tuy Hòa</t>
  </si>
  <si>
    <t>Quyết định số 1013/QĐ-UBND ngày 27/8/2010; Quyết định số 257/QĐ-UBND ngày 18/02/2011</t>
  </si>
  <si>
    <t>Đất nông nghiệp khác, thương mại dịch vụ, giao thông</t>
  </si>
  <si>
    <t>01/KL-STNMT ngày 27/02/2018</t>
  </si>
  <si>
    <t>Đang rà soát, tiếp tục xử lý</t>
  </si>
  <si>
    <t>Dự án Khách sạn - Nhà hàng giải trí Nam Hải của Công ty TNHH Nhà hàng Nam Hải</t>
  </si>
  <si>
    <t>Phường 5, TP Tuy Hòa</t>
  </si>
  <si>
    <t>Quyết định số 1012/QĐ-UBND ngày 16/7/2009</t>
  </si>
  <si>
    <t>01/KL-STNMT ngày 27/02/2019</t>
  </si>
  <si>
    <t>Chậm tiến độ đầu tư công trình</t>
  </si>
  <si>
    <t>Đã triển khai thực hiện xong dự án</t>
  </si>
  <si>
    <t>Dự án Dự án tại Khu phố mới Hùng Vương 1, phường 9, TP Tuy Hòa của Công ty Cổ phần Tài chính và Phát triển doanh nghiệp FBS</t>
  </si>
  <si>
    <t>Phường 9, TP Tuy Hòa</t>
  </si>
  <si>
    <t>Quyết định số
 688/QĐ-UBND ngày 22/4/2011; Quyết định số 135/QĐ-UBND ngày 20/01/2012</t>
  </si>
  <si>
    <t>Đất thương mại dịch vụ, Đất cơ sở giáo dục</t>
  </si>
  <si>
    <t>Đã xây dựng Công trình Siêu thị và Nhà trẻ</t>
  </si>
  <si>
    <t>Làng du lịch quốc tế ven biển của Công ty TNHH Bắc Âu Biệt thự và Resort</t>
  </si>
  <si>
    <t>Xã An Phú, xã Bình Kiến, thành phố Tuy Hòa</t>
  </si>
  <si>
    <t>1336/QĐ-UBND ngày 27/7/2009</t>
  </si>
  <si>
    <t>Kết quả kiểm tra</t>
  </si>
  <si>
    <t>Đang triển khai xây dựng</t>
  </si>
  <si>
    <t>Khách sạn Sao Mai Hùng Dũng của Công ty Cổ phần Thương mại và dịch vụ Hùng Dũng</t>
  </si>
  <si>
    <t>Phường 7, thành phố Tuy Hòa</t>
  </si>
  <si>
    <t>1542/QĐ-UBND ngày 11/7/2005</t>
  </si>
  <si>
    <t>Trung tâm thương mại - hội nghị - tiệc cưới - khách sạn Kaya 2 của Công ty Cổ phần Xây dựng Hiệp Hòa</t>
  </si>
  <si>
    <t>Phường 5, thành phố Tuy Hòa</t>
  </si>
  <si>
    <t>1501/QĐ-UBND ngày 05/7/2016</t>
  </si>
  <si>
    <t>Tổ Hợp thương mại dịch vụ tại khu đất số 13 phía Tây Hùng Vương của Công ty Cổ phần đầu tư Linh Đạt</t>
  </si>
  <si>
    <t>Bình Kiến, thành phố Tuy Hòa</t>
  </si>
  <si>
    <t>1369/QĐ-UBND ngày 29/8/2019</t>
  </si>
  <si>
    <t>Tổ Hợp thương mại dịch vụ tại khu đất số 15 phía Tây Hùng Vương của Công ty Cổ phần đầu tư Sơn Hà</t>
  </si>
  <si>
    <t>1368/QĐ-UBND ngày 29/8/2019</t>
  </si>
  <si>
    <t>Tổ Hợp thương mại dịch vụ tại khu đất số 18 phía Tây Hùng Vương của Công ty Cổ phần đầu tư Sơn Hà</t>
  </si>
  <si>
    <t>1372/QĐ-UBND ngày 29/8/2019</t>
  </si>
  <si>
    <t>Thị xã Đông Hòa</t>
  </si>
  <si>
    <t>Dự án của Công ty cổ phần công nghiệp nông thủy sản Phú Yên</t>
  </si>
  <si>
    <t>Thôn Phước Lộc, xã Hòa Thành, huyện Đông Hòa</t>
  </si>
  <si>
    <t>58/QĐ-UB ngày 13/01/2003 của UBND tỉnh</t>
  </si>
  <si>
    <t>Đang thực hiện cưỡng chế</t>
  </si>
  <si>
    <t>Dự án Khu nuôi tôm của Công ty TNHH Sản xuất và Thương mại Xây dựng Đại Lộc (sau là Công ty TNHH Trang Lâm)</t>
  </si>
  <si>
    <t>Xã Hòa Hiệp Bắc, huyện Đông Hòa</t>
  </si>
  <si>
    <t>Quyết định số 1106/QĐ-UBND ngày 20/6/2007</t>
  </si>
  <si>
    <t>Đất nuôi trồng thủy sản</t>
  </si>
  <si>
    <t>02/KL-STNMT ngày 13/12/2016</t>
  </si>
  <si>
    <t>Giao ban quản lý khu kinh tế, khu đất thuộc khu kinh tế</t>
  </si>
  <si>
    <t>Dự án Khu nuôi tôm của Công ty TNHH Asia Hawai Ventures</t>
  </si>
  <si>
    <t>Quyết định số 919/QĐ-UB ngày 22/4/2003 của UBND tỉnh</t>
  </si>
  <si>
    <t>Không còn sử dụng đất</t>
  </si>
  <si>
    <t>Huyện Phú Hòa</t>
  </si>
  <si>
    <t>Dự án Dự án Khu sản xuất nông nghiệp kỹ thuật cao Đài Loan của Công ty TNHH Phát triển Nông kiến KUAN - LIÊN</t>
  </si>
  <si>
    <t>Xã Hòa Quang Bắc, huyện Phú Hòa</t>
  </si>
  <si>
    <t>Quyết định số 2032/QĐ-UBND ngày 05/12/2011 của UBND tỉnh</t>
  </si>
  <si>
    <t>Khu nông nghiệp ứng dung công nghệ cao</t>
  </si>
  <si>
    <t>Chậm đưa đất vào sử dụng; không thực hiện nghĩa vụ tài chính về đất</t>
  </si>
  <si>
    <t>Giao Ban quản lý ứng dụng nông nghiệp công nghệ cao</t>
  </si>
  <si>
    <t>Thị xã Sông Cầu</t>
  </si>
  <si>
    <t>Dự án Công trình Khu thu gom và xử lý rác thải của Hợp tác xã Song A</t>
  </si>
  <si>
    <t>Xã Xuân Hải, thị xã Sông Cầu</t>
  </si>
  <si>
    <t>Quyết định số 465/QĐ-UBND ngày 18/3/2008</t>
  </si>
  <si>
    <t>Giao địa phương, lập phương án sử dụng đất</t>
  </si>
  <si>
    <t>Dự án Khu đất Sản xuất giống và chế biến thủy sản của Công ty TNHH Phương Lan</t>
  </si>
  <si>
    <t>Quyết định số 955/QĐ-UBND ngày 24/4/2003</t>
  </si>
  <si>
    <t>05/KL-STNMT ngày 24/02/2017</t>
  </si>
  <si>
    <t>Đang thực hiện cưỡng chế, đấu giá quyền sử dụng đất</t>
  </si>
  <si>
    <t>C37</t>
  </si>
  <si>
    <t>Khánh Hòa</t>
  </si>
  <si>
    <t>Trung tâm Hội nghị Tiệc cưới và Nhà khách CBCNV Sabeco; Tổng Công ty CP Bia Rượu Nước giải khát Sài Gòn</t>
  </si>
  <si>
    <t>2 Hoàng Hoa Thám, Nha Trang</t>
  </si>
  <si>
    <t>37121000393, ngày 4/1/2013</t>
  </si>
  <si>
    <t>465/QĐ-UBND, ngày 2/8/2013</t>
  </si>
  <si>
    <t>Xây dựng Trung tâm Hội nghị Tiệc cưới và Nhà khách CBCNV Sabeco</t>
  </si>
  <si>
    <t>4937/KL-STNMT ngày 18/11/2020</t>
  </si>
  <si>
    <t>Chưa triển khai xây dựng</t>
  </si>
  <si>
    <t>Khu Dân Cư Nhà Vườn Phước Thượng; Công Ty Cổ Phần Đầu Tư Và Phát Triển Ngân Sơn</t>
  </si>
  <si>
    <t>Thôn Phước Thượng, xã Phước Đồng, Nha Trang</t>
  </si>
  <si>
    <t>37121000247, ngày 28/4/2011</t>
  </si>
  <si>
    <t>2917/QĐ-UBND, ngày 10/16/2015</t>
  </si>
  <si>
    <t>Hình thành, mở rộng khu dân cư trên địa bàn thôn Phước Thượng</t>
  </si>
  <si>
    <t>2761/STNMT-KL ngày 29/6/2018</t>
  </si>
  <si>
    <t>Tổ hợp KS Du lịch - Nghỉ dưỡng - Bán và cho thuê Trimet Nha Trang (Bay View Park); Công ty Cổ phần Trimet Nha Trang</t>
  </si>
  <si>
    <t>Khu 1, Khu đô thị Vĩnh Hòa, Nha Trang</t>
  </si>
  <si>
    <t>37121000703, ngày 30/6/2014</t>
  </si>
  <si>
    <t>1634/QĐ-UBND, ngày 6/9/2017</t>
  </si>
  <si>
    <t>Dịch vụ thương mại, căn hộ</t>
  </si>
  <si>
    <t>1951/STNMT-KL ngày 15/5/2020</t>
  </si>
  <si>
    <t>Khách sạn Nha Trang; Công ty CP vật tư Khánh Hòa</t>
  </si>
  <si>
    <t>07 Hoàng Hoa Thám, P Xương Huân, TP Nha Trang, KH</t>
  </si>
  <si>
    <t>8261503187, ngày 31/3/2016</t>
  </si>
  <si>
    <t>1857/QĐ-UBND, ngày 6/29/2016</t>
  </si>
  <si>
    <t>Đầu tư xây dựng KS Nha Trang tiện nghi hiện đại nhằm đáp ứng nhu cầu lưu trú dành cho khách du lịch đến với TP Nha Trang</t>
  </si>
  <si>
    <t>663/KL-STNMT ngày 23/02/2021</t>
  </si>
  <si>
    <t>Quảng trường biển xanh; Công ty TNHH Bờ biển vàng</t>
  </si>
  <si>
    <t>Lô X9a, Khu 3, Khu du lịch Bắc bán đảo Cam Ranh, huyện Cam Lâm</t>
  </si>
  <si>
    <t>37122000325, ngày 1/6/2012</t>
  </si>
  <si>
    <t>1801/QĐ-UBND, ngày 7/6/2015</t>
  </si>
  <si>
    <t>Xây dựng công viên quảng trường kết hợp với việc kinh doanh về thể dục thể thao, ăn uống và các dịch vụ vui chơi giải trí khác</t>
  </si>
  <si>
    <t>5411/KL-STNMT ngày 26/11/2019</t>
  </si>
  <si>
    <t>Đang thực hiện thủ tục ĐTXD</t>
  </si>
  <si>
    <t>Khu Du Lịch Manna; Công ty TNHH Bờ biển vàng</t>
  </si>
  <si>
    <t>Lô 10Da - Khu du lịch Bán Đảo Cam Ranh, huyện Cam Lâm</t>
  </si>
  <si>
    <t>1079/QĐ-UBND, ngày 5/12/2012</t>
  </si>
  <si>
    <t>Xây dựng và kinh doanh Khu du lịch sinh thái biển, theo dạng hotel - Spa &amp; Resort</t>
  </si>
  <si>
    <t>3301/KL-STNMT ngày 12/8/2020</t>
  </si>
  <si>
    <t>đang thi công</t>
  </si>
  <si>
    <t>Khu Du Lịch Tropicara Resort (Vouge Resort); Công Ty TNHH Kỹ Thuật - Thương Mại Bách Việt</t>
  </si>
  <si>
    <t>Lô D7b Khu du lịch Bắc Bán đảo Cam Ranh, xã Cam Hải Đông</t>
  </si>
  <si>
    <t>37121000114, ngày 16/12/2008</t>
  </si>
  <si>
    <t>12/QĐ-UBND, ngày 1/4/2012</t>
  </si>
  <si>
    <t>Xây dựng khu du lịch resort</t>
  </si>
  <si>
    <t>38/BC-STNMT ngày 14/4/2020</t>
  </si>
  <si>
    <t>đã khởi công 30/11/2012</t>
  </si>
  <si>
    <t>Khu biệt thự du lịch biển Bãi Dài; Công ty TNHH Mỹ Mỹ Resort</t>
  </si>
  <si>
    <t>Lô đất D9a1 và D9a2 tại khu du lịch Bắc Bán Đảo Cam Ranh</t>
  </si>
  <si>
    <t>37122000493; ngày 28/3/2014, 11/07/2014
04/11/2014
06/05/2015</t>
  </si>
  <si>
    <t>3292/QĐ-UBND, ngày 04/12/2014;
1649/QĐ-UBND, ngày 08/7/2020</t>
  </si>
  <si>
    <t>Khu du lịch nghĩ dưỡng vui chơi, giải trí Bổ sung: Xây dựng nhà ở để bán, cho thuê, hoặc cho thuê mua</t>
  </si>
  <si>
    <t xml:space="preserve">Dự án Riviera Residences &amp; Resort ; Công ty Cổ phần Riviera Resort </t>
  </si>
  <si>
    <t>Lô D4b Khu du lịch Bắc bán đảo Cam Ranh</t>
  </si>
  <si>
    <t>37122000132; ngày 6/1/2009   29/09/2011   30/11/2012</t>
  </si>
  <si>
    <t>1866/QĐ-UBND, ngày 8/10/2009</t>
  </si>
  <si>
    <t>Đầu tư xây dựng khu du lịch cao cấp</t>
  </si>
  <si>
    <t>Đang xây dựng; đã đưa vào hoạt động một phần</t>
  </si>
  <si>
    <t>Khu nghỉ dưỡng Bãi Dài; Công ty TNHH khu nghỉ dưỡng Bãi Dài
Đổi tên: Khu nghĩ dưỡng Cam Ranh Flowers</t>
  </si>
  <si>
    <t>Lô D2b, Khu Du lịch Bắc bán đảo Cam Ranh, xã Cam Hải Đông, huyện Cam Lâm</t>
  </si>
  <si>
    <t>37122000410; ngày 12/12/2012
29/01/2013
03/07/2014
12/01/2015
12/02/2015
13/04/2015</t>
  </si>
  <si>
    <t>06/QĐ-UBND, ngày 02/01/2014;
1911/QĐ-UBND, ngày 15/07/2015</t>
  </si>
  <si>
    <t>Xây dựng Khu du lịch phức hợp: khách sạn, biệt thự cho thuê hoặc để bán sóc sức khỏe cao cấp</t>
  </si>
  <si>
    <t>đang lập các thủ tục đầu tư</t>
  </si>
  <si>
    <t>Khu thương mại và dịch vụ du lịch nghỉ dưỡng Oải Hương; Công ty cổ phần du lịch Oải Hương</t>
  </si>
  <si>
    <t>Lô TT2a, TT2b, TT2c, TT2d và X3a Khu du lịch Bắc bán đảo Cam Ranh</t>
  </si>
  <si>
    <t>2000726444, ngày 6/6/2019</t>
  </si>
  <si>
    <t>457/QĐ-UBND ngày 14/02/2015</t>
  </si>
  <si>
    <t>Đang xây dựng</t>
  </si>
  <si>
    <t>Khu du lịch cao cấp Phát Đạt; Công ty Cổ phần Đầu tư Phát Đạt Nha Trang</t>
  </si>
  <si>
    <t>Lô D14a, D14b Khu du lịch Bắc bán đảo Cam Ranh</t>
  </si>
  <si>
    <t>7756886747, ngày 13/11/2015</t>
  </si>
  <si>
    <t>810/QĐ-UBND, ngày 30/03/2016;
1313/QĐ-UBND, ngày 12/5/2017</t>
  </si>
  <si>
    <t>Nâng cao năng lực sản xuất nhà máy đóng tàu Cam Ranh; Công ty CN tàu thủy Nha Trang, nhà máy đóng tàu Cam Ranh.</t>
  </si>
  <si>
    <t>P.Cam Phú, TX Cam Ranh</t>
  </si>
  <si>
    <t>37121000127, ngày 8/12/2008</t>
  </si>
  <si>
    <t>2468/QĐ-UBND, ngày 8/22/2016</t>
  </si>
  <si>
    <t>Nâng cao năng lực sản xuất nhà máy đóng tàu Cam Ranh để tiến tới có thể đóng được tàu 70,000 DWT</t>
  </si>
  <si>
    <t>2026/KL-STNMT ngày 18/5/2018</t>
  </si>
  <si>
    <t>Đã hoạt động gđ 1, đang đền bù gđ 2</t>
  </si>
  <si>
    <t>Khu du lịch – dịch vụ tổng hợp bắc bán đảo Cam Ranh; Công ty TNHH Hoàn Cầu Cam Ranh.</t>
  </si>
  <si>
    <t>Lô T11c, T11d, T11e, X18b, X18c Khu du lịch Bắc bán đảo Cam Ranh</t>
  </si>
  <si>
    <t>8747133016, ngày 23/11/2016</t>
  </si>
  <si>
    <t>3848/QĐ-UBND, ngày 12/13/2016</t>
  </si>
  <si>
    <t>C38</t>
  </si>
  <si>
    <t>Ninh Thuận</t>
  </si>
  <si>
    <t>Khu du lịch nghỉ dưỡng Thái Bình Dương</t>
  </si>
  <si>
    <t>thị trấn Khánh Hải, huyện Ninh Hải</t>
  </si>
  <si>
    <t>Giấy chứng nhận đầu tư 02/5/2003, điều chỉnh
18/6/2009</t>
  </si>
  <si>
    <t>số 7341/QĐ-UBND ngày 30/5/2003;
số 7792 và số 7797/QĐ-UBND ngày 10/6/2003</t>
  </si>
  <si>
    <t>808/KL-STNMT ngày 03/3/2017</t>
  </si>
  <si>
    <t xml:space="preserve">Khu du lịch Resort Phú Thuận </t>
  </si>
  <si>
    <t>phường Mỹ Bình, TP. Phan Rang - Tháp Chàm</t>
  </si>
  <si>
    <t>Giấy chứng nhận đầu tư ngày 5/6/2007, điều chỉnh ngày
03/10/2012</t>
  </si>
  <si>
    <t>số 78/QĐ-UBND ngày 26/3/2008</t>
  </si>
  <si>
    <t>3026/KL-STNMT ngày 19/8/2018</t>
  </si>
  <si>
    <t>Dự án mới đang triển khai</t>
  </si>
  <si>
    <t>Nhà kho và Văn phòng làm việc chi nhánh Công ty</t>
  </si>
  <si>
    <t>KCN Thành Hải, xã Thành Hải, TP. Phan Rang - Tháp Chàm</t>
  </si>
  <si>
    <t xml:space="preserve">Giấy chứng nhận đầu tư ngày 24/8/2012, điều chỉnh
20/6/2016
</t>
  </si>
  <si>
    <t>số 242/QĐ-UBND ngày 30/9/2013</t>
  </si>
  <si>
    <t>1522/KL-STNMT ngày 22/4/2019</t>
  </si>
  <si>
    <t>Nhà máy sản xuất bao bì Tân Định</t>
  </si>
  <si>
    <t>Cụm CN Tháp Chàm, TP. Phan Rang - Tháp Chàm</t>
  </si>
  <si>
    <t>Giấy chứng nhận đầu tư ngày 18/8/2011, điều chỉnh ngày 23/6/2016, ngày 
14/7/2017</t>
  </si>
  <si>
    <t>số 480/QĐ-UBND ngày 17/10/2011</t>
  </si>
  <si>
    <t>SKN</t>
  </si>
  <si>
    <t>Khu du lịch sinh thái cao cấp Núi Chúa (Khu A,B,C)</t>
  </si>
  <si>
    <t>xã Công Hải, huyện Thuận Bắc và xã Vĩnh Hải, huyện Ninh Hải</t>
  </si>
  <si>
    <t>Giấy chứng nhận đầu tư ngày 29/7/2008, điều chỉnh ngày 
20/01/2012, ngày
06/5/2013</t>
  </si>
  <si>
    <t>số 575/QĐ-UBND ngày 30/12/2011</t>
  </si>
  <si>
    <t>2913/KL-STNMT ngày 12/8/2016</t>
  </si>
  <si>
    <t>Đang tiếp tục triển khai dự án</t>
  </si>
  <si>
    <t>Khu Resort Spa nho – Trang trại trồng nho – Nhà máy rượu vang nho</t>
  </si>
  <si>
    <t xml:space="preserve">xã Vĩnh Hải, huyện Ninh Hải </t>
  </si>
  <si>
    <t xml:space="preserve">
Giấy chứng nhận đầu tư ngày 13/5/2009, điều chỉnh
31/12/2013
</t>
  </si>
  <si>
    <t>số 142/QĐ-UBND ngày 06/7/2012</t>
  </si>
  <si>
    <t>3567/KL-STNMT ngày 27/9/2016</t>
  </si>
  <si>
    <t>Công ty đang tiếp tục triển khai thi công</t>
  </si>
  <si>
    <t>Dự án Khu du lịch sinh thái Bãi Thùng</t>
  </si>
  <si>
    <t>Giấy chứng nhận đầu tư ngầy 14/10/2009</t>
  </si>
  <si>
    <t>số 286/QĐ-UBND ngày 02/7/2015</t>
  </si>
  <si>
    <t>3205/KL-STNMT ngày 31/8/2016</t>
  </si>
  <si>
    <t>Trung tâm giống bố mẹ Ninh Thuận – HVB</t>
  </si>
  <si>
    <t>xã Phước Dinh, huyện Thuận Nam</t>
  </si>
  <si>
    <t>Giấy chứng nhận đầu tư ngày 09/12/2011</t>
  </si>
  <si>
    <t>số 195/QĐ-UBND ngày 30/8/2012</t>
  </si>
  <si>
    <t>2914/KL-STNMT ngày 12/8/2016</t>
  </si>
  <si>
    <t>Đất đang giao Trung tâm phát triển quỹ đất tỉnh quản lý</t>
  </si>
  <si>
    <t xml:space="preserve">Trang trại trồng cây công nghiệp kết hợp chăn nuôi gia súc </t>
  </si>
  <si>
    <t xml:space="preserve">xã Nhị Hà, huyện Thuận Nam </t>
  </si>
  <si>
    <t>Văn bản chấp thuận đầu tư số 406/KT ngày 02/03/2004</t>
  </si>
  <si>
    <t>số 8038/QĐ-UBND ngày 01/12/2004</t>
  </si>
  <si>
    <t>1320/KL-UBND 
ngày 14/4/2017</t>
  </si>
  <si>
    <t xml:space="preserve">Khu du lịch nghỉ dưỡng Hồ Ba Bể </t>
  </si>
  <si>
    <t>Giấy chứng nhận đầu tư ngày 06/3/2009, được điều chỉnh các ngày  
1/8/2011, 
12/6/2014,
27/4/2015,
11/4/2017</t>
  </si>
  <si>
    <t>số 491/QĐ-UBND ngày 31/10/2011</t>
  </si>
  <si>
    <t>3703/KL-STNMT ngày 06/10/2016</t>
  </si>
  <si>
    <t>Khu công nghiệp Phước Nam</t>
  </si>
  <si>
    <t xml:space="preserve">xã Phước Nam và xã Phước Minh, huyện Thuận Nam </t>
  </si>
  <si>
    <t>Giấy chứng nhận đầu tư ngày  16/3/2007</t>
  </si>
  <si>
    <t>số 1352/QĐ-UBND ngày 17/8/2010</t>
  </si>
  <si>
    <t>3077/KL-STNMT ngày 23/8/2016</t>
  </si>
  <si>
    <t>Nhà máy chế biến bột cá</t>
  </si>
  <si>
    <t xml:space="preserve">xã Cà Ná, huyện Thuận Nam </t>
  </si>
  <si>
    <t>Giấy chứng nhận đầu tư ngày 01/09/2015</t>
  </si>
  <si>
    <t>số 67/QĐ-UBND ngày 10/02/2015</t>
  </si>
  <si>
    <t>5602/TB-STNMT ngày 20/12/2017</t>
  </si>
  <si>
    <t>Đất giao cho cho Trung tâm phát triển quỹ đất tỉnh</t>
  </si>
  <si>
    <t>Khu phụ trợ thu mua chế biến nước mắm xuất khẩu Ca Na</t>
  </si>
  <si>
    <t>cảng Cà Ná mở rộng, xã Cà Ná, huyện Thuận Nam</t>
  </si>
  <si>
    <t>Giấy chứng nhận đầu tư ngày 02/02/2018</t>
  </si>
  <si>
    <t>số 338/QĐ-UBND ngày 28/9/2018</t>
  </si>
  <si>
    <t>2347/BC-STNMT ngày 31/5/2021</t>
  </si>
  <si>
    <t xml:space="preserve">Khu thu mua, kinh doanh, chế biến thủy sản </t>
  </si>
  <si>
    <t>Xã Cà Ná, huyện Thuận Nam</t>
  </si>
  <si>
    <t>Giấy chứng nhận đầu tư ngày 12/8/2014</t>
  </si>
  <si>
    <t>số 322/QĐ-UBND ngày 28/7/2015</t>
  </si>
  <si>
    <t>1966/KL-STNMT ngày 24/5/2019</t>
  </si>
  <si>
    <t xml:space="preserve">Trung tâm dạy nghề các dân tộc miền núi Nam Trung Bộ </t>
  </si>
  <si>
    <t xml:space="preserve">xã Phước Đại, huyện Bác Ái </t>
  </si>
  <si>
    <t>Giấy chứng nhận đầu tư ngày 11/3/2010, điều chỉnh
15/10/2010</t>
  </si>
  <si>
    <t>số 684/QĐ-UBND ngày 06/5/2010</t>
  </si>
  <si>
    <t>3832/KL-STNMT ngày 17/10/2016</t>
  </si>
  <si>
    <t xml:space="preserve">Bến đỗ – Trạm dừng chân xe buýt </t>
  </si>
  <si>
    <t>xã Lâm Sơn, huyện Ninh Sơn</t>
  </si>
  <si>
    <t>Văn bản chấp thuận đầu tư ngày 31/12/2008</t>
  </si>
  <si>
    <t>số 312/QĐ-UBND ngày 02/10/2009</t>
  </si>
  <si>
    <t>3581/KL-STNMT ngày 28/9/2016</t>
  </si>
  <si>
    <t>Đất giao Trung tâm phát triển quỹ đất quản lý</t>
  </si>
  <si>
    <t>Trồng rừng và chế biến dầu Diesel từ cây dầu lai</t>
  </si>
  <si>
    <t>xã Mỹ Sơn, huyện Ninh Sơn</t>
  </si>
  <si>
    <t>Giấy chứng nhận đầu tư ngày 27/07/2012</t>
  </si>
  <si>
    <t>số 272/QĐ-UBND ngày 20/11/2013</t>
  </si>
  <si>
    <t>201/KL-STNMT 
ngày 17/01/2017</t>
  </si>
  <si>
    <t xml:space="preserve">Khu du lịch Bình Tiên </t>
  </si>
  <si>
    <t>xã Công Hải, huyện Thuận Bắc</t>
  </si>
  <si>
    <t xml:space="preserve"> Giấy chứng nhận đầu tư ngày 08/8/2005, điều chỉnh ngày
15/10/2009</t>
  </si>
  <si>
    <t>số 3071/QĐ-UBND ngày 22/8/2006</t>
  </si>
  <si>
    <t>3102/KL-STNMT ngày 24/8/2016</t>
  </si>
  <si>
    <t>Đang triển khai thi công</t>
  </si>
  <si>
    <t xml:space="preserve">Khu công nghiệp Du Long </t>
  </si>
  <si>
    <t>xã Lợi Hải và xã Bắc Phong, huyện Thuận Bắc</t>
  </si>
  <si>
    <t xml:space="preserve"> 
Giấy chứng nhận đầu tư ngày 27/4/2007, điều chỉnh ngày 
19/8/2011
</t>
  </si>
  <si>
    <t>số 119/QĐ-UBND ngày 28/5/2019</t>
  </si>
  <si>
    <t>3076/KL-STNMT ngày 23/8/2016</t>
  </si>
  <si>
    <t>Khu sản xuất Artemia nauplius sống sạch công nghệ cao</t>
  </si>
  <si>
    <t xml:space="preserve">xã An Hải, huyện Ninh Phước </t>
  </si>
  <si>
    <t>Giấy chứng nhận đầu tư ngày 21/09/2015</t>
  </si>
  <si>
    <t>số 46/QĐ-UBND ngày 02/01/2016</t>
  </si>
  <si>
    <t>2229/KL-STNMT ngày 31/5/2018</t>
  </si>
  <si>
    <t>C39</t>
  </si>
  <si>
    <t>Bình Thuận</t>
  </si>
  <si>
    <t>Khu du lịch sinh thái Kê Gà</t>
  </si>
  <si>
    <t>Công ty Liên doanh du lịch sinh thái Kê Gà</t>
  </si>
  <si>
    <t>4868/QĐ-UBND ngày 22/11/2004</t>
  </si>
  <si>
    <t>26/GP- BT ngày 25/06/2004</t>
  </si>
  <si>
    <t>2917/QĐ-UBND ngày 25/11/2020</t>
  </si>
  <si>
    <t>Vướng quy hoạch Cảng Khê Gà</t>
  </si>
  <si>
    <t>Khu du lịch Đồi Phong Lan</t>
  </si>
  <si>
    <t>Công ty TNHH Du lịch Đồi Phong Lan</t>
  </si>
  <si>
    <t>3653/QĐ-UBND ngày 27/12/2018</t>
  </si>
  <si>
    <t>48121000863 ngày 19/01/2015</t>
  </si>
  <si>
    <t>Khu du lịch Hương Bắc</t>
  </si>
  <si>
    <t xml:space="preserve">Công ty TNHH Du lịch Hương Bắc: </t>
  </si>
  <si>
    <t xml:space="preserve">1554/QĐ-UBND ngày 21/6/2019 </t>
  </si>
  <si>
    <t>1447/UBND-XDCB 27/5/2002</t>
  </si>
  <si>
    <t>Dự án chưa triển khai</t>
  </si>
  <si>
    <t>Vướng thỏa thuận đền bì</t>
  </si>
  <si>
    <t>Khu du lịch Tân Thành Minh</t>
  </si>
  <si>
    <t>DNTN Khách sạn – Nhà hàng Lâm Sơn</t>
  </si>
  <si>
    <t>3222/QĐ-UBND ngày 13/12/2019</t>
  </si>
  <si>
    <t>4330/UBND-XDCB ngày 31/12/2002</t>
  </si>
  <si>
    <t>Dự án Khu du lịch Thạnh Đạt</t>
  </si>
  <si>
    <t>Công ty TNHH Du lịch Thành Đạt</t>
  </si>
  <si>
    <t>1362/QĐ-UBND ngày 31/5/2019</t>
  </si>
  <si>
    <t>215/UBND-XDCB ngày 22/01/2002</t>
  </si>
  <si>
    <t>Khu du lịch Minh Ngọc</t>
  </si>
  <si>
    <t>DNTN Minh Ngọc</t>
  </si>
  <si>
    <t>1593/QĐ-UBND ngày 26/6/2019</t>
  </si>
  <si>
    <t>3479/UBND-XDCB ngày 30/10/2002</t>
  </si>
  <si>
    <t>Khu du lịch Green Resort</t>
  </si>
  <si>
    <t>Công ty Cổ phần Đầu tư Địa ốc Hưng Phú</t>
  </si>
  <si>
    <t xml:space="preserve">3115/QĐ-CT.UBBT ngày 31/12/2003 </t>
  </si>
  <si>
    <t>4739/UBBT-XDCBngày 31/12/2003</t>
  </si>
  <si>
    <t>Khu du lịch Honey Beach</t>
  </si>
  <si>
    <t>Công ty TNHH Thương mại - Du lịch Đại Lộc</t>
  </si>
  <si>
    <t>2122/QĐ-UBND ngày 15/8/2008;
299/QĐ-UBND ngày 07/02/2020</t>
  </si>
  <si>
    <t>48121000146 ngày 31/01/2008</t>
  </si>
  <si>
    <t>2515/QĐ-UBND ngày 30 tháng 9 năm 2019</t>
  </si>
  <si>
    <t>Khu du lịch Huy Hoàng</t>
  </si>
  <si>
    <t>Công ty TNHH Du lịch Huy Hoàng</t>
  </si>
  <si>
    <t xml:space="preserve">4611/QĐ-CT.UBBT ngày 22/10/2004 </t>
  </si>
  <si>
    <t>214/UBBT</t>
  </si>
  <si>
    <t>2237/QĐ-UBND ngày 03 tháng 9 năm 2019</t>
  </si>
  <si>
    <t>Khu du lịch "The Pavillons"</t>
  </si>
  <si>
    <t>Công ty TNHH Đầu tư Xây dựng Khôi Nguyên</t>
  </si>
  <si>
    <t>121/QĐ-CTUBBT ngày 15/8/2003;
3093/QĐ-UBND ngày 03/12/2007</t>
  </si>
  <si>
    <t>Khu du lịch biệt thự Nam Thuận Quý</t>
  </si>
  <si>
    <t>Công ty TNHH NamThuận Quý</t>
  </si>
  <si>
    <t xml:space="preserve">2375/QĐ-UBND ngày 12/9/2018 </t>
  </si>
  <si>
    <t>Khu du lịch Cẩm Thái</t>
  </si>
  <si>
    <t>Công ty TNHH Du lịch Cẩm Thái</t>
  </si>
  <si>
    <t xml:space="preserve">3697/QĐ-CTUBBT ngày 24/8/2004;
3015/QĐ-UBND ngày 02/11/2018 </t>
  </si>
  <si>
    <t>1620/UBBT-XDCB</t>
  </si>
  <si>
    <t>Khu du lịch Golden Lotus Grand (Golden Lotus Grand Resort&amp;Spa)</t>
  </si>
  <si>
    <t>Công ty Cổ phần Du lịch Phúc Tiến</t>
  </si>
  <si>
    <t>95/QĐ-UBND ngày 10/01/2011</t>
  </si>
  <si>
    <t>Khu du lịch Hải Thành</t>
  </si>
  <si>
    <t>Doanh nghiệp tư nhân dịch vụ du lịch Hải Thành</t>
  </si>
  <si>
    <t>1960/QĐ-UBND ngày 11/7/2017</t>
  </si>
  <si>
    <t>235/UBBT-XDCB</t>
  </si>
  <si>
    <t>2237/QĐ-UBND ngày 03/9/2019</t>
  </si>
  <si>
    <t>Khu du lịch Hòn Lan (Golden orchid)</t>
  </si>
  <si>
    <t>Công ty TNHH Xây dựng và Kinh doanh Địa ốc Nam An</t>
  </si>
  <si>
    <t>1553/QĐ-UBND ngày 10/6/2008, 2726/QĐ-UBND ngày 08/10/2008, 656/QĐ-UBND ngày 23/3/2010, 1745/QĐ-UBND ngày 16/8/2011, và 3331/QĐ-UBND ngày 20/12/2013</t>
  </si>
  <si>
    <t>Khu du lịch nghỉ dưỡng bờ Biển Vàng</t>
  </si>
  <si>
    <t>Công ty Cổ phần Du lịch Bờ Biển Vàng</t>
  </si>
  <si>
    <t>657/QĐ-UBND ngày 12/3/2007</t>
  </si>
  <si>
    <t>3570/UBND-ĐTQH</t>
  </si>
  <si>
    <t>Khu du lịch sinh thái biển Chinh - Mai - Đại</t>
  </si>
  <si>
    <t>Công ty TNHH Chinh Mai Đại</t>
  </si>
  <si>
    <t xml:space="preserve">09/QĐ-CTUBBT ngày 02/01/2003 </t>
  </si>
  <si>
    <t>2936/UBBT-XDCB</t>
  </si>
  <si>
    <t>Khu du lịch sinh thái biển Nhược Lan</t>
  </si>
  <si>
    <t>Công ty TNHH Nhược Lan</t>
  </si>
  <si>
    <t xml:space="preserve">08/QĐ-CTUBBT ngày 02/01/2003 </t>
  </si>
  <si>
    <t>2937/UBBT-XDCB</t>
  </si>
  <si>
    <t>Khu du lịch Thuận Quý I</t>
  </si>
  <si>
    <t>DNTN Thuận Quý I</t>
  </si>
  <si>
    <t>3109/QĐ-CT.UBBT ngày 07/11/2002</t>
  </si>
  <si>
    <t>1037/UBBT-XDCB</t>
  </si>
  <si>
    <t>Khu du lịch Ngọn Hải Đăng</t>
  </si>
  <si>
    <t>Công ty Cổ phần Ngọn Hải Đăng</t>
  </si>
  <si>
    <t xml:space="preserve">4806/QĐ-CTUBBT ngày 15/11/2004, 2816/QĐ-UBND ngày 02/8/2005, 2114/QĐ-UBND ngày 16/8/2007, 750/QĐ-UBND ngày 17/3/2008, 1637/QĐ-UBND ngày 20/6/2008, 3030/QĐ-UBND ngày 07/11/2008 </t>
  </si>
  <si>
    <t>2602/UBBT-XDCB</t>
  </si>
  <si>
    <t>2515/QĐ-UBND ngày 30/9/2019</t>
  </si>
  <si>
    <t>Khu Công viên du lịch Biển Hồ (Ocean Lake)</t>
  </si>
  <si>
    <t>Công ty Cổ phần Du lịch nghỉ dưỡng Biển Hồ</t>
  </si>
  <si>
    <t>129/QĐ-CT.UBBT ngày 14/01/2004, 4735/QĐ-CT.UBBT ngày 08/11/2004</t>
  </si>
  <si>
    <t>Khu du lịch Big Bear</t>
  </si>
  <si>
    <t>Công ty TNHH Du lịch và Thương mại Kinh Bắc</t>
  </si>
  <si>
    <t>1036/QĐ-UBBT ngày 29/4/2005</t>
  </si>
  <si>
    <t>424/UBBT-XDCB</t>
  </si>
  <si>
    <t>Khu du lịch Liên Hương - Sài Gòn</t>
  </si>
  <si>
    <t>Công ty TNHH Du lịch Liên Hương - Sài Gòn</t>
  </si>
  <si>
    <t>1035/QĐ-UBBT ngày 29/4/2005</t>
  </si>
  <si>
    <t>2603/UBBT-XDCB</t>
  </si>
  <si>
    <t>Khu du lịch nghỉ dưỡng Suối Khoáng Phong Điền</t>
  </si>
  <si>
    <t>Công ty TNHH Thương mại Xây dựng Khải Hoàn</t>
  </si>
  <si>
    <t>1261/QĐ-UBND ngày 08/5/2009</t>
  </si>
  <si>
    <t>Khu du lịch Trung Việt</t>
  </si>
  <si>
    <t>Công ty TNHH Thương mại và Du lịch Trung Việt</t>
  </si>
  <si>
    <t xml:space="preserve">1095/QĐ/CT-UBBT ngày 05/5/2003 và 5310/QĐ-UBBT ngày 24/12/2004 </t>
  </si>
  <si>
    <t>599/UBBT-XDCB</t>
  </si>
  <si>
    <t>Khu du lịch Cộng đồng</t>
  </si>
  <si>
    <t>Công ty TNHH Thương mại - Du lịch Phong Thủy</t>
  </si>
  <si>
    <t>1607/QĐ-UBND ngày 15/6/2009, 247/QĐ-UBND ngày 23/01/2017</t>
  </si>
  <si>
    <t>Khu nghỉ dưỡng Amiana Phan Thiết</t>
  </si>
  <si>
    <t>Công ty Cổ phần Du lịch Phương Bắc</t>
  </si>
  <si>
    <t>816/QĐ-UBND ngày 30/3/2017</t>
  </si>
  <si>
    <t>265/QĐ-UBND</t>
  </si>
  <si>
    <t>Khu du lịch Kim Thành</t>
  </si>
  <si>
    <t>Công ty TNHH Du lịch Kim Thành</t>
  </si>
  <si>
    <t>813/QĐ-UBND ngày 01/4/2019</t>
  </si>
  <si>
    <t>2125/UBBT-XDCB</t>
  </si>
  <si>
    <t>813/QĐ-UBND ngày 01/4/2019 về nộp bổ sung tiền sử dụng đất.</t>
  </si>
  <si>
    <t>Khu du lịch Spa Nirvana (Spa Nirvana Resort Center)</t>
  </si>
  <si>
    <t>Công ty TNHH Kinh doanh du lịch &amp; Đầu tư Hồng Bàng Phương Đông</t>
  </si>
  <si>
    <t>2621/QĐ-UBND ngày 02/10/2008</t>
  </si>
  <si>
    <t>Khu du lịch Đại Tây Dương (Atlantic Resort)</t>
  </si>
  <si>
    <t>Công ty TNHH Du lịch sinh thái và nghỉ dưỡng Đồi vàng - Kê Gà</t>
  </si>
  <si>
    <t>1610/QĐ-CT.UBBT ngày 27/4/2004, 411/QĐ-UBND ngày 13/02/2008</t>
  </si>
  <si>
    <t>191/UBBT-XDCB</t>
  </si>
  <si>
    <t>Nhà hàng khách sạn Ngọc Bi</t>
  </si>
  <si>
    <t>Công ty TNHH MTV Ngọc Bi</t>
  </si>
  <si>
    <t>5393/QĐ-CT.UBBT ngày 30/12/2004, 803/QĐ-UBND ngày 23/3/2007</t>
  </si>
  <si>
    <t>30/5/2014 (điều chỉnh lần 2: ngày 05/6/2018, thay đồi làn 3: ngày 23/10/2020</t>
  </si>
  <si>
    <t>2332/QĐ-UBND ngày 22/9/2020</t>
  </si>
  <si>
    <t>Khu du lịch Hồ Xanh</t>
  </si>
  <si>
    <t>Công ty Cổ phần Du lịch và nghỉ dưỡng Hồ Xanh</t>
  </si>
  <si>
    <t>2929/UBBT-XDCB</t>
  </si>
  <si>
    <t>3353/UBND-KGVXNV ngày 06/9/2019</t>
  </si>
  <si>
    <t>Khu du lịch Nhất Thôn</t>
  </si>
  <si>
    <t>Bà Nguyễn Thị Mời</t>
  </si>
  <si>
    <t>4174/UBBT-XDCB</t>
  </si>
  <si>
    <t>4594/UBND-KGVX ngày 29/10/2018</t>
  </si>
  <si>
    <t>Khu du lịch Ngọc Minh</t>
  </si>
  <si>
    <t>Công ty TNHH Ngọc Minh</t>
  </si>
  <si>
    <t>212/UBBT-XDCB</t>
  </si>
  <si>
    <t>Khu du lịch Phương Anh II</t>
  </si>
  <si>
    <t>Công ty TNHH Thương mại Khách sạn Phương Anh</t>
  </si>
  <si>
    <t>2563/UBBT-XDCB</t>
  </si>
  <si>
    <t>Khu du lịch Hải Tiên</t>
  </si>
  <si>
    <t>Công ty TNHH Hải Tiên</t>
  </si>
  <si>
    <t>370/UBBT-XDCB</t>
  </si>
  <si>
    <t>4594/UBND-KGVX ngày 29/10/2020</t>
  </si>
  <si>
    <t>Làng du lịch sinh thái vườn Đức Nhi</t>
  </si>
  <si>
    <t>Công ty Cổ phần Xây dựng - Thương mại &amp; Xuất nhập khẩu Đức Nhi</t>
  </si>
  <si>
    <t>Khu du lịch Thái Bình</t>
  </si>
  <si>
    <t>Công ty TNHH Du lịch Thái Bình</t>
  </si>
  <si>
    <t>694/UBBT-XDCB</t>
  </si>
  <si>
    <t>Biển Ngọc Resort (Green Ocean Resort)</t>
  </si>
  <si>
    <t>Công ty Cổ phần Thương mại và Dịch vụ Du lịch Biển Ngọc</t>
  </si>
  <si>
    <t>181/QĐ-SKHĐT ngày 01/06/2018</t>
  </si>
  <si>
    <t>Khu du lịch sinh thái Hòn Lan Resort</t>
  </si>
  <si>
    <t>Công ty TNHH Đầu tư Xây dựng Huy Tường</t>
  </si>
  <si>
    <t>72/UBBT-XDCB</t>
  </si>
  <si>
    <t>4594/UBND-KGVX ngày 29/10/2021</t>
  </si>
  <si>
    <t>Khu du lịch Hoa Sa Mạc</t>
  </si>
  <si>
    <t>Công ty TNHH Hoa Sa Mạc</t>
  </si>
  <si>
    <t>301/UBBT-XDCB</t>
  </si>
  <si>
    <t>Khu du lịch và Biệt thự miền biển Thuận Quý</t>
  </si>
  <si>
    <t>Công ty TNHH Khu du lịch &amp; Nhà Miền Biển Thuận Quý</t>
  </si>
  <si>
    <t>Khu du lịch Yasaka</t>
  </si>
  <si>
    <t>Công ty TNHH Yasaka</t>
  </si>
  <si>
    <t>31/GP-BT</t>
  </si>
  <si>
    <t>Khu du lịch nghỉ mát Việt - Nga</t>
  </si>
  <si>
    <t>Công ty TNHH Liên doanh Việt - Nga</t>
  </si>
  <si>
    <t>3353/UBND-KGVXNV ngày 06/9/2020</t>
  </si>
  <si>
    <t>Khu du lịch Mũi Điện – Kê Gà</t>
  </si>
  <si>
    <t>Công ty TNHH Du lịch Lan Anh</t>
  </si>
  <si>
    <t>1748/UBND-XDCB</t>
  </si>
  <si>
    <t>182/QĐ-SKHĐT ngày 01/06/2018</t>
  </si>
  <si>
    <t>Khu du lịch Sinh thái Sài Gòn - Hòn Lan</t>
  </si>
  <si>
    <t>Công ty TNHH Du lịch Sinh thái Sài Gòn - Hòn Lan</t>
  </si>
  <si>
    <t>chưa</t>
  </si>
  <si>
    <t>Khu du lịch sinh thái Đại Dương</t>
  </si>
  <si>
    <t>Công ty TNHH Kỹ thuật và Công nghệ A.P.E.X</t>
  </si>
  <si>
    <t>Tân Tiến</t>
  </si>
  <si>
    <t>815/UBBT-XDCB</t>
  </si>
  <si>
    <t>2385/QĐ-UBND ngày 18/9/2019</t>
  </si>
  <si>
    <t>Khu du lịch Hàm Tân Xanh</t>
  </si>
  <si>
    <t>Công ty TNHH Sản xuất TMDV Xuất nhập khẩu XD Chính &amp; Phương</t>
  </si>
  <si>
    <t>3010/UBBT-XDCB</t>
  </si>
  <si>
    <t>Khu du lịch Việt Chăm</t>
  </si>
  <si>
    <t>Công ty TNHH Dịch vụ Thương mại An Tiêm</t>
  </si>
  <si>
    <t>Tân Phước</t>
  </si>
  <si>
    <t>5215/UBBT-XDCB</t>
  </si>
  <si>
    <t>Khu du lịch Mũi Đá</t>
  </si>
  <si>
    <t>Công ty Cổ phần Thế kỷ 21</t>
  </si>
  <si>
    <t>1603/UBBT-XDCB</t>
  </si>
  <si>
    <t>Khu du lịch sinh thái biển Bình Tân</t>
  </si>
  <si>
    <t>Công ty TNHH Dịch vụ Du lịch Việt Thuận</t>
  </si>
  <si>
    <t>Tân Bình</t>
  </si>
  <si>
    <t>1313/UBND-ĐTQH</t>
  </si>
  <si>
    <t>Khu du lịch E DEN</t>
  </si>
  <si>
    <t>Công ty Cổ phần Ê Đen</t>
  </si>
  <si>
    <t>4858/UBBT-XDCB</t>
  </si>
  <si>
    <t>Khu du lịch Sài Gòn - Hàm Tân</t>
  </si>
  <si>
    <t>Công ty Cổ phần du lịch Sài Gòn - Hàm Tân</t>
  </si>
  <si>
    <t>3923/UBBT-XDCB</t>
  </si>
  <si>
    <t>Đang đầu tư xây dựng</t>
  </si>
  <si>
    <t>Khu du lịch Thu Hằng</t>
  </si>
  <si>
    <t>Công ty TNHH thương mại - Vận tải Du lịch Hiệp Phát</t>
  </si>
  <si>
    <t>615/UBBT-XDCB</t>
  </si>
  <si>
    <t>Khu du lịch Thành Đạt</t>
  </si>
  <si>
    <t>Khu du lịch nghĩ dưỡng Toàn Thanh Tuấn</t>
  </si>
  <si>
    <t>Công ty TNHH XD-TM Toàn Thanh Tuấn</t>
  </si>
  <si>
    <t>Giấy CNĐKĐT-SKHĐT</t>
  </si>
  <si>
    <t>Khu du lịch Làng Tre</t>
  </si>
  <si>
    <t>Công ty TNHH Làng tre - La Gi</t>
  </si>
  <si>
    <t>Khu Lâm viên kết hợp du lịch sinh thái rừng Dầu</t>
  </si>
  <si>
    <t>Công ty Cổ phần Du lịch quốc tế La Gi</t>
  </si>
  <si>
    <t>3133/UBND-KGVXNV ngày 19/8/2020</t>
  </si>
  <si>
    <t>Khu du lịch SANHO</t>
  </si>
  <si>
    <t>Công ty Cổ phần Đầu tư SANHO</t>
  </si>
  <si>
    <t>3134/UBND-KGVXNV ngày 19/8/2020</t>
  </si>
  <si>
    <t>Khu du lịch Lan Anh</t>
  </si>
  <si>
    <t>Công ty Cổ phần Lan Anh</t>
  </si>
  <si>
    <t>Tân Hải</t>
  </si>
  <si>
    <t>QĐ 1322/QĐ-UBND-10/6/2020 (thay thế 48121000172-09/4/2008)</t>
  </si>
  <si>
    <t>Khu du lịch Thái Thành</t>
  </si>
  <si>
    <t>Công ty Cổ phần Thái Thành</t>
  </si>
  <si>
    <t>3869/UBND-ĐTQH</t>
  </si>
  <si>
    <t>Khu du lịch sinh thái Whale Hill</t>
  </si>
  <si>
    <t>Công ty TNHH AD.V</t>
  </si>
  <si>
    <t>628/UBND-ĐTQH</t>
  </si>
  <si>
    <t>Khu du lịch Song Thành</t>
  </si>
  <si>
    <t>Công ty TNHH Song Thành</t>
  </si>
  <si>
    <t>2728/UBND-ĐTQH</t>
  </si>
  <si>
    <t>Khu du lịch Ngọc Vĩnh</t>
  </si>
  <si>
    <t>Công ty Cổ phần Khánh Ngọc</t>
  </si>
  <si>
    <t>999/UBBT-XDCB</t>
  </si>
  <si>
    <t>Khu du lịch Ba Miền</t>
  </si>
  <si>
    <t>Công ty TNHH Thương mại - Du lịch Ba Miền</t>
  </si>
  <si>
    <t>618/UBBT-XDCB</t>
  </si>
  <si>
    <t>Khu nghỉ dưỡng cao cấp kết hợp khu dân cư DE LAGI</t>
  </si>
  <si>
    <t>Công ty Cổ phần Đầu tư Năm Bảy Bảy</t>
  </si>
  <si>
    <t>Khu du lịch Mai Khanh Gia Trang</t>
  </si>
  <si>
    <t>DNTN mai Khanh Gia Trang</t>
  </si>
  <si>
    <t>xã Tân Tiến</t>
  </si>
  <si>
    <t xml:space="preserve">Khu du lịch Loan Vinh </t>
  </si>
  <si>
    <t>Công ty TNHH SX - TM - DV Loan Vinh</t>
  </si>
  <si>
    <t>Khu du lịch Khánh Phong</t>
  </si>
  <si>
    <t>Công ty TNHH TM - SX KD &amp; DV du lịch Khánh Phong</t>
  </si>
  <si>
    <t>Khu du lịch Đại Thông</t>
  </si>
  <si>
    <t>Công ty TNHH Đại Thông</t>
  </si>
  <si>
    <t>xã Tân Phước</t>
  </si>
  <si>
    <t>Khu du lịch sinh thái Hải Lâm Viên</t>
  </si>
  <si>
    <t>Công ty TNHH TM - DV Cỏ Mây</t>
  </si>
  <si>
    <t>Xã Tân Hải</t>
  </si>
  <si>
    <t>Khu du lịch Rừng Dương</t>
  </si>
  <si>
    <t xml:space="preserve">Công ty TNHH Du lịch Bình Tuy </t>
  </si>
  <si>
    <t>Khu du lịch Đông Đô</t>
  </si>
  <si>
    <t>Công ty CP Đầu tư Du lịch Quang Hưng</t>
  </si>
  <si>
    <t>Khu du lịch Lê Quỳnh</t>
  </si>
  <si>
    <t>Công ty TNHH Lê Quỳnh</t>
  </si>
  <si>
    <t>Khu du lịch Veronica - Lagi</t>
  </si>
  <si>
    <t>Công ty phát triển nhà Hải An</t>
  </si>
  <si>
    <t>Khu du lịch Thái Thịnh</t>
  </si>
  <si>
    <t>Công ty TNHH Du lịch Thái Thịnh</t>
  </si>
  <si>
    <t>Phường Phú Hài</t>
  </si>
  <si>
    <t>3493/UBBT-XDCB</t>
  </si>
  <si>
    <t>1134/QĐ-UBND ngày 10/5/2021</t>
  </si>
  <si>
    <t>Khu du lịch nghỉ dưỡng Hoa Lan Resort.</t>
  </si>
  <si>
    <t>Công ty TNHH Thành Đạt</t>
  </si>
  <si>
    <t>Khu du lịch Việt Hùng</t>
  </si>
  <si>
    <t>Công ty TNHH Đầu tư và Thương mại Mai Ninh</t>
  </si>
  <si>
    <t>Phường Mũi Né</t>
  </si>
  <si>
    <t>3633/UBND-ĐTQH</t>
  </si>
  <si>
    <t>596/QĐ-UBND ngày 04/3/2019</t>
  </si>
  <si>
    <t>Khu du lịch Minh Quân</t>
  </si>
  <si>
    <t>Công ty TNHH Du lịch Minh Quân</t>
  </si>
  <si>
    <t>188/UBBT-XDCB</t>
  </si>
  <si>
    <t>2381/QĐ-UBND ngày 18/9/2019</t>
  </si>
  <si>
    <t>Trung tâm hỗ trợ và chăm sóc người cao tuổi Nhật Hoàng</t>
  </si>
  <si>
    <t>Công ty TNHH Nhật Hoàng</t>
  </si>
  <si>
    <t>Xã Tiến Thành</t>
  </si>
  <si>
    <t>Khu du lịch sinh thái Oscar</t>
  </si>
  <si>
    <t>Công ty Cổ phần Đầu tư Xây dựng An Điền</t>
  </si>
  <si>
    <t>The Balé – Mũi Né</t>
  </si>
  <si>
    <t>Công ty TNHH Thương mại và Đầu tư Tân Tiến</t>
  </si>
  <si>
    <t>Phường Hàm Tiến</t>
  </si>
  <si>
    <t>3250/QĐ-UBND</t>
  </si>
  <si>
    <t>Khu du lịch Hoàng Thủy</t>
  </si>
  <si>
    <t>Công ty TNHH Kinh doanh nhà Đức Minh</t>
  </si>
  <si>
    <t>268/UBBT-XDCB</t>
  </si>
  <si>
    <t>Khu nhà hàng - Dịch vụ kết hợp nghỉ dưỡng Phương Trang</t>
  </si>
  <si>
    <t>Công ty TNHH Du lịch và Vận tải Phương Trang</t>
  </si>
  <si>
    <t>Khu du lịch biệt thự cao cấp Legend Sea Phan Thiết</t>
  </si>
  <si>
    <t>Công ty TNHH Đại Thanh Quang</t>
  </si>
  <si>
    <t>Khu du lịch Thành Hưng</t>
  </si>
  <si>
    <t>Công ty TNHH Kinh doanh Nhà Thành Hưng</t>
  </si>
  <si>
    <t>phường Mũi Né</t>
  </si>
  <si>
    <t>1291/UBBT-XDCB</t>
  </si>
  <si>
    <t>Khu du lịch Hòn Giồ</t>
  </si>
  <si>
    <t>Công ty TNHH Hoàng Khang</t>
  </si>
  <si>
    <t>956/QĐ-UBND</t>
  </si>
  <si>
    <t>3046/QĐ-UBND ngày 09/11/2021</t>
  </si>
  <si>
    <t>Khách sạn nghỉ dưỡng Bình An - Mũi Né</t>
  </si>
  <si>
    <t>Công ty TNHH MTV Bình An - Mũi Né</t>
  </si>
  <si>
    <t>3539/QĐ-UBND</t>
  </si>
  <si>
    <t>2367/QĐ-UBND ngày28/9/2020</t>
  </si>
  <si>
    <t>Khu biệt thự Revera Park</t>
  </si>
  <si>
    <t>Công ty Cổ Phần Minh Phát</t>
  </si>
  <si>
    <t>Bến tàu du lịch cà ty</t>
  </si>
  <si>
    <t>Công ty TNHH MTV du lịc thể thao biển Phan Thiết</t>
  </si>
  <si>
    <t>phường Hưng Long</t>
  </si>
  <si>
    <t>dự án kinh doang trên mặt nước biển</t>
  </si>
  <si>
    <t>cty cp đầu tư tổng hợp mũi né</t>
  </si>
  <si>
    <t>2185/QĐ-UBND ngày 07/9/2020</t>
  </si>
  <si>
    <t>Khu du lịch Minh Sơn</t>
  </si>
  <si>
    <t>Công ty TNHH Du lịch Minh Sơn</t>
  </si>
  <si>
    <t>185/UBBT-XDCB</t>
  </si>
  <si>
    <t>Khu dlịch nghỉ dưỡng tiến thành</t>
  </si>
  <si>
    <t>Công ty TNHH du lịch Tiến Thành</t>
  </si>
  <si>
    <t>Khu du lịch sinh thái Nghỉ Dưỡng cao cấp Hải An</t>
  </si>
  <si>
    <t>Công ty Cổ phần Đầu tư Hải An</t>
  </si>
  <si>
    <t>3400/UBND-KGVX ngày 14/8/2018</t>
  </si>
  <si>
    <t>Khu biệt thự nhà vườn và du lịch sinh thái Đất Việt</t>
  </si>
  <si>
    <t>Công ty TNHH DV TM SX&amp;Xây dựng Đông Mê Kông</t>
  </si>
  <si>
    <t>Khu du lịch Dauphins</t>
  </si>
  <si>
    <t>Công ty TNHH Hotel Resort Le Royaume Des Dauphins</t>
  </si>
  <si>
    <t>25/GP- BT</t>
  </si>
  <si>
    <t>3322/UBND-KT ngày 28/8/2017</t>
  </si>
  <si>
    <t>Khu du lịch Hà Phương</t>
  </si>
  <si>
    <t>Công ty TNHH Hà Phương</t>
  </si>
  <si>
    <t>Khu nghỉ dưỡng dành cho người cao tuổi</t>
  </si>
  <si>
    <t>Công ty CP Du lịch Khách sạn Sài Gòn Mũi Né</t>
  </si>
  <si>
    <t>Khu du lịch Anh Vũ</t>
  </si>
  <si>
    <t>Công ty TNHH Anh Vũ</t>
  </si>
  <si>
    <t>Khu du lịch công viên Cá Heo</t>
  </si>
  <si>
    <t>Công ty TNHH Công viên Cá Heo</t>
  </si>
  <si>
    <t>Khu phức hợp du lịch Đồi Bạch Dương</t>
  </si>
  <si>
    <t>Công ty TNHH Đồi Bạch Dương</t>
  </si>
  <si>
    <t>xã Tiến Thành</t>
  </si>
  <si>
    <t>Khu du lịch Thùy Dương Đông</t>
  </si>
  <si>
    <t>Cty TNHH Thùy Dương Đông</t>
  </si>
  <si>
    <t>3949/UBND-KGVX ngày 04/10/2017</t>
  </si>
  <si>
    <t>Câu lạc bộ bãi biển biệt thự Mũi Né</t>
  </si>
  <si>
    <t>Công ty TNHH Biệt thự Mũi Né</t>
  </si>
  <si>
    <t>264/QĐ-SKHĐT ngày 09/8/2018</t>
  </si>
  <si>
    <t>Khu du lich Kim Ngân</t>
  </si>
  <si>
    <t>DNTN Kim Ngân</t>
  </si>
  <si>
    <t>phường Hàm Tiến</t>
  </si>
  <si>
    <t>453/QĐ-SKHĐT -21/11/2018</t>
  </si>
  <si>
    <t>Bến cảng du thuyền kết hợp dịch vụ phục vụ du lịch Long Cung</t>
  </si>
  <si>
    <t>Công ty TNHH Thanh Loan</t>
  </si>
  <si>
    <t>D40</t>
  </si>
  <si>
    <t>Kon Tum</t>
  </si>
  <si>
    <t>Gia Lai</t>
  </si>
  <si>
    <t>Khu nghỉ dưỡng sinh thái kết hợp trồng trọt hữu cơ theo tiêu chuẩn quốc tế của Công ty TNHH BLOPHAP</t>
  </si>
  <si>
    <t>Thị trấn Phú Hóa, huyện Chư Păh, tỉnh Gia Lai</t>
  </si>
  <si>
    <t>Quyết định số: 552/QĐ-UBND ngày 18/8/2016 của UBND tỉnh Gia Lai</t>
  </si>
  <si>
    <t>Quyết định số: 53/QĐ-UBND ngày 20/4/2017 của UBND tỉnh Gia Lai</t>
  </si>
  <si>
    <t>Nhà máy tách, phân loại, đóng gói, bảo quản hoa quả xuất khẩu của Công ty CP Nafôd Tây Nguyên</t>
  </si>
  <si>
    <t>xã An Phú, thành phố playku, tỉnh Gia Lai</t>
  </si>
  <si>
    <t>QĐ số 98/QĐ-UBND ngày 17/02/2017 và 212/QĐ-UBND ngày 02/5/2019</t>
  </si>
  <si>
    <t>QĐ số 66/QĐ-UBND ngày 21/6/2019</t>
  </si>
  <si>
    <t>Đắk Lắk</t>
  </si>
  <si>
    <t>Dự án trồng rừng kinh tế bằng cây cao su, Công ty TNHH Hữu Bích</t>
  </si>
  <si>
    <t>Krông Na, Ea Huar, huyện Buôn Đôn</t>
  </si>
  <si>
    <t>Quyết định  2737/QĐ-UBND ngày 19/9/2016</t>
  </si>
  <si>
    <t>Dự án đầu tư Cải tạo trồng rừng, quản lý bảo vệ rừng - Công ty TNHH Sản xuất-Xuất nhập khẩu Lương thực Bình Dương</t>
  </si>
  <si>
    <t>Xã Tân Hòa, huyện Buôn Đôn</t>
  </si>
  <si>
    <t>Quyết định  1318/QĐ-UBND ngày 14/06/2018</t>
  </si>
  <si>
    <t xml:space="preserve">Dự án trồng rừng, quản lý bảo vệ rừng -Công ty TNHH Bảo Lâm </t>
  </si>
  <si>
    <t>Băng Adrênh, Ea Bông, huyện Krông Ana</t>
  </si>
  <si>
    <t>Quyết định 1432/QĐ-UBND ngày 27/06/2018</t>
  </si>
  <si>
    <t>Dự án trồng rừng nguyên liệu - Xí nghiệp chế biến gỗ Tây Nguyên</t>
  </si>
  <si>
    <t>Xã Đắk Nuê, huyện Lắk</t>
  </si>
  <si>
    <t>Quyết định 321/QĐ-UBND ngày 29/01/2017</t>
  </si>
  <si>
    <t>Dự án trồng rừng nguyên liệu giấy - Công ty TNHH Tiến Phú</t>
  </si>
  <si>
    <t>Quyết định 62/QĐ-UBND ngày 09/01/2017</t>
  </si>
  <si>
    <t>Dự án trồng cao su, trồng rừng, quản lý bảo vệ rừng - Công ty TNHH Anh Quốc</t>
  </si>
  <si>
    <t>Xã Cư M'lan, huyện Ea Súp</t>
  </si>
  <si>
    <t>Quyết định 404/QĐ-UBND ngày 23/02/2017</t>
  </si>
  <si>
    <t>Dự án trồng cao su, cải tạo và phát triển rừng - Công ty cổ phần cao su Phú Riềng Kratie</t>
  </si>
  <si>
    <t>Quyết định 402/QĐ-UBND ngày 23/02/2017</t>
  </si>
  <si>
    <t xml:space="preserve">Dự án đầu tư cải tạo rừng, khoanh nuôi quản lý bảo vệ rừng -Công ty cổ phần địa ốc Thái Bình Phát  </t>
  </si>
  <si>
    <t>Xã Ea Bung, huyện Ea Súp</t>
  </si>
  <si>
    <t>Quyết định 397/QĐ-UBND ngày 23/02/2017</t>
  </si>
  <si>
    <t xml:space="preserve">Dự án trồng rừng kinh tế bằng cây cao su - Công ty TNHH Hoàng Nguyễn </t>
  </si>
  <si>
    <t>Xã Ea H'leo, huyện Ea H'leo</t>
  </si>
  <si>
    <t>Quyết định 403/QĐ-UBND ngày 23/02/2017</t>
  </si>
  <si>
    <t>Khách sạn và nhà hàng Buôn Đôn - Công ty cổ phần Chính Nghĩa</t>
  </si>
  <si>
    <t>Xã Ea Wer, huyện Buôn Đôn</t>
  </si>
  <si>
    <t>Quyết định 419/QĐ-UBND ngày 24/02/2017</t>
  </si>
  <si>
    <t>Trạm xe buýt và khu giới thiệu quảng cáo du lịch - Công ty cao su Đắk Lắk</t>
  </si>
  <si>
    <t>Xã Krông Ana, huyện Buôn Đôn</t>
  </si>
  <si>
    <t>Quyết định 3169/QĐ-UBND ngày 21/11/2018</t>
  </si>
  <si>
    <t>Nhà máy chế biến đá Granit - Công ty TNHH Nguyên khôi</t>
  </si>
  <si>
    <t>Quyết định  2585/QĐ-UBND ngày 19/9/2017</t>
  </si>
  <si>
    <t>Dự án xây dựng Garage sửa chữa ô tô, cửa hàng kinh doanh phụ tùng ô tô và kho bãi phục vụ vận tải hàng hóa - Công ty TNHH vận tải Minh Huy</t>
  </si>
  <si>
    <t>Xã Ea Ral, huyện Ea H'leo</t>
  </si>
  <si>
    <t>Quyết định  3232/QĐ-UBND ngày 22/11/2017</t>
  </si>
  <si>
    <t>Trụ sở làm việc - Ngân hàng Nông nghiệp và Phát triển nông thôn Việt Nam - Chi nhánh Ea Ral Bắc Đắk Lắk</t>
  </si>
  <si>
    <t>Quyết định số 726/QĐ-UBND ngày 07/04/2020</t>
  </si>
  <si>
    <t>Cơ sở sản xuất kinh doanh phi nông nghiệp - Công ty TNHH MT Quốc An</t>
  </si>
  <si>
    <t>Thị trấn Ea Đrăng, huyện Ea H'leo</t>
  </si>
  <si>
    <t>Quyết định số 465/QĐ-UBND ngày 02/3/2021</t>
  </si>
  <si>
    <t>Xây dựng Xưởng chế biến cà phê -C ông ty TNHH Toàn Tâm</t>
  </si>
  <si>
    <t>Quyết định số 2592/QĐ-UBND ngày 21/09/2021</t>
  </si>
  <si>
    <t>Xây dựng Trung tâm đào tạo và phát triển nghề chế biến gỗ - Công ty cổ phần Trường Thành</t>
  </si>
  <si>
    <t>Quyết định số 2593/QĐ-UBND ngày 21/09/2021</t>
  </si>
  <si>
    <t>Dự án đầu tư xây dựng Trường mầm non tư thục quốc tế Việt Mỹ- Trường Trung cấp nghề Việt Mỹ</t>
  </si>
  <si>
    <t>Phường Thành Nhất, Tp Buôn Ma Thuột</t>
  </si>
  <si>
    <t>Quyết định 785/QĐ-UBND ngày 16/4/2018</t>
  </si>
  <si>
    <t>Trụ sở, khu vực chế biến gỗ - Xí nghiệp sản xuất thương mại Quyết Thắng</t>
  </si>
  <si>
    <t>Thị trấn Quảng Phú, huyện Cư M'gar</t>
  </si>
  <si>
    <t>Quyết định 1425/QĐ-UBND ngày 26/06/2018</t>
  </si>
  <si>
    <t>Nhà máy sản xuất gỗ viên nén - Công ty TNHH Lạc Việt Đắk Lắk</t>
  </si>
  <si>
    <t>Xã Ea Đar, huyện Ea Kar</t>
  </si>
  <si>
    <t>Quyết định 1982/QĐ-UBND ngày 25/07/2019</t>
  </si>
  <si>
    <t>Nhà máy sản xuất đá Granite - Công ty TNHH đầu tư - xây dựng - thương mại Thành Tâm</t>
  </si>
  <si>
    <t xml:space="preserve">Quyết định  398/QĐ-UBND ngày 23/02/2017 </t>
  </si>
  <si>
    <t>Nhà máy chế biến sản phẩm trái cây, củ quả sấy khô -  Công ty cổ phần Vinamit.</t>
  </si>
  <si>
    <t>.</t>
  </si>
  <si>
    <t>Quyết định 2719/QĐ-UBND ngày 12/11/2020</t>
  </si>
  <si>
    <t>D43</t>
  </si>
  <si>
    <t>Đắk Nông</t>
  </si>
  <si>
    <t>D44</t>
  </si>
  <si>
    <t>Lâm Đồng</t>
  </si>
  <si>
    <t>E</t>
  </si>
  <si>
    <t>Đông Nam Bộ</t>
  </si>
  <si>
    <t>E45</t>
  </si>
  <si>
    <t>Hồ Chí Minh</t>
  </si>
  <si>
    <t>E46</t>
  </si>
  <si>
    <t>Tây Ninh</t>
  </si>
  <si>
    <t>Công ty CP chế biến Xuất nhập khẩu gỗ Tây Ninh</t>
  </si>
  <si>
    <t>ấp Bến Mương, xã Thanh Phước</t>
  </si>
  <si>
    <t xml:space="preserve">Chứng nhận đầu tư số 45121000153 ngày 19/11/2009 </t>
  </si>
  <si>
    <t xml:space="preserve">2516/QĐ-UBND ngày 02/12/2009 </t>
  </si>
  <si>
    <t>xây dựng nhà máy chế biến và xuất khẩu gỗ</t>
  </si>
  <si>
    <t>6771/KL-STNMT ngày 28/11/2018</t>
  </si>
  <si>
    <t>Dự án đã đi vào hoạt động hoàn chỉnh, chỉ còn phần diện tích 5.000m2 chưa đưa vào sử dụng</t>
  </si>
  <si>
    <t xml:space="preserve">Công ty cổ phần Lavifood </t>
  </si>
  <si>
    <t>ấp Bến Mương, xã Thạnh Đức</t>
  </si>
  <si>
    <t>Chứng nhận đầu tư số 3131774315, ngày 03/3/2017</t>
  </si>
  <si>
    <t>Quyết định số 877/QĐ-UBND gày 18/4/2017</t>
  </si>
  <si>
    <t xml:space="preserve">Xây dựng Nhà máy Tanifood </t>
  </si>
  <si>
    <t>4923/TB-STNMT ngày 27/3/2021</t>
  </si>
  <si>
    <t>Công ty CP Tư vấn thiết kế xâydựng Công nghệ môi trường Hùng Phương</t>
  </si>
  <si>
    <t>ấp Long Hoà, xã Long Thuận</t>
  </si>
  <si>
    <t>Chứng nhận đầu tư số 6017772583 ngày 29/2/2016</t>
  </si>
  <si>
    <t xml:space="preserve">1883/QĐ-UBND ngày 19/8/2015 </t>
  </si>
  <si>
    <t>xây dựng Trạm cấp nước sạch</t>
  </si>
  <si>
    <t>6775/KL-STNMT ngày 28/11/2018</t>
  </si>
  <si>
    <t>Tại thời điểm thanh tra, Công ty chỉ đào móng, xung quanh khu đất  có xây tường rào cố định</t>
  </si>
  <si>
    <t xml:space="preserve">Theo Kết luận kiểm tra số 3366/KL-SKHĐT ngày 18/11/2020 của Sở KH&amp;ĐT đã  đề xuất chấm dứt hoạt động của dự án đầu tư theo quy định tại điểm g khoản 1 Điều 48 Luật Đầu tư.  </t>
  </si>
  <si>
    <t>Công ty TNHH MTV Phương Trinh Hiếu Toàn</t>
  </si>
  <si>
    <t>Thị trấn Châu Thành, huyện Châu Thành</t>
  </si>
  <si>
    <t>Quyết định số 3353/QĐ-UBND ngày 29/12/2016 của UBND tỉnh</t>
  </si>
  <si>
    <t>Quyết định số 2246/QĐ-UBND ngày 26/9/2017 của UBND tỉnh</t>
  </si>
  <si>
    <t>Thực hiện dự án đầu tư Khu giải trí sinh thái Châu Thành</t>
  </si>
  <si>
    <t>Thông báo số 3756/TB-STNMT ngày 10/6/2021 của Sở Tài nguyên và Môi trường</t>
  </si>
  <si>
    <t>Tại thời điểm kiểm tra, Công ty chưa triển khai thực hiện dự án, hiện trạng đất trống, Công ty chỉ mới đổ một số xe đã 4x6 và một ít gạch</t>
  </si>
  <si>
    <t>Công ty TNHH Thiện Nga</t>
  </si>
  <si>
    <t>xã Chà Là, huyện Dương Minh Châu</t>
  </si>
  <si>
    <t>Quyết định số 1628/QĐ-UBND ngày 17/7/2017 của UBND tỉnh</t>
  </si>
  <si>
    <t>Quyết định số 1455/QĐ-UBND ngày 04/7/2019 của UBND tỉnh</t>
  </si>
  <si>
    <t>Thực hiện dự án đầu tư xây dựng khu nuôi cá, chăn nuôi gia súc, gia cầm, trồng các loại cây ăn quả và xây dựng khách sạn</t>
  </si>
  <si>
    <t>Thông báo số 3026/TB-STNMT ngày 18/5/2021 của Sở Tài nguyên và Môi trường</t>
  </si>
  <si>
    <t xml:space="preserve">Tại thời điểm kiểm tra, Công ty đã triển khai xây dựng một số công trình: 01 ao cá, 01 số cây dừa, 01 số con bò, 01 số nhà nghỉ mát, cây xanh, lối đi và mương nước, diện tích còn lại là đất trống  </t>
  </si>
  <si>
    <t>Công ty TNHH TM DV Tân Bách Khoa</t>
  </si>
  <si>
    <t>đường số 8, Khu Công nghiệp Trảng Bàng</t>
  </si>
  <si>
    <t>Giấy CNĐKDN số 0301147126, đăng ký lần đầu ngày 24/11/1994</t>
  </si>
  <si>
    <t xml:space="preserve">Quyết định số 2124/QĐ-UBND ngày 12/8/2016 của UBND tỉnh  </t>
  </si>
  <si>
    <t>Xây dựng trường mầm non Hoàng anh</t>
  </si>
  <si>
    <t>KLTT số 7747/KL-STNMT ngày 31/12/2019 của Sở Tài nguyên và Môi trường</t>
  </si>
  <si>
    <t xml:space="preserve">Công ty CP XNK Thương mại Toàn Cầu Song Toàn Cầu </t>
  </si>
  <si>
    <t>xã Hưng Thuận, thị xã Trảng Bàng</t>
  </si>
  <si>
    <t>Quyết định số 2471/QĐ-UBND ngày 03/10/2018 của UBND tỉnh</t>
  </si>
  <si>
    <t>Quyết định số 1114/QĐ-UBND ngày 16/5/2019 của UBND tỉnh</t>
  </si>
  <si>
    <t>Xây dựng Nhà máy sản xuất, gia công nến điện tử và nguyên phụ liệu dùng trong nến</t>
  </si>
  <si>
    <t>Thông báo số 2869/TB-STNMT ngày 12/5/2021 của Sở Tài nguyên và Môi trường</t>
  </si>
  <si>
    <t>Tại thời điểm kiểm tra, Công ty chưa triển khai thực hiện dự án, hiện trạng đất trống</t>
  </si>
  <si>
    <t>Bình Phước</t>
  </si>
  <si>
    <t>Dự án Nhà máy sản xuất đồ gỗ của Công ty TNHH Cửu Long</t>
  </si>
  <si>
    <t>Xã Đồng Tâm, huyện Đồng Phú</t>
  </si>
  <si>
    <t>65/UBND-SX ngày 13/01/2009</t>
  </si>
  <si>
    <t>1725/QĐ-UBND ngày 19/6/2009</t>
  </si>
  <si>
    <t>2324/KLTTr- STNMT ngày 01/11/2017 của Giám đốc Sở TN&amp;MT</t>
  </si>
  <si>
    <t>- Đã san lấp mặt bằng, xây dựng được 3 căn nhà tiền chế khoảng 700m2; 
- Có một phần diện tích bị các hộ dân lấn chiếm</t>
  </si>
  <si>
    <t>Cho gia hạn nhưng hết thời gian gia hạn vẫn chưa thực hiện nên đã thu hồi đất</t>
  </si>
  <si>
    <t>Dự án Trường Đại học Á Châu của Công ty TNHH TM DV Tân Bách Khoa</t>
  </si>
  <si>
    <t>Phường Tân Phú, TP Đồng Xoài</t>
  </si>
  <si>
    <t>1863/UBND-VX ngày 09/8/2007</t>
  </si>
  <si>
    <t>824/QĐ-UBND ngày 18/4/2008</t>
  </si>
  <si>
    <t>Đất giáo dục</t>
  </si>
  <si>
    <t>Xây dựng được khoảng 300m hàng rào và một số căn phòng chưa lợp mái, lót nền</t>
  </si>
  <si>
    <t>Dự án xây dựng Trung tâm đào tạo huấn luyện và chuyển giao khoa học công nghệ nông, lâm, ngư nghiệp vùng Đông Nam Bộ và Tây Nguyên của Trung tâm khuyến nông Quốc Gia</t>
  </si>
  <si>
    <t>Xã Tân Thành, TP Đồng Xoài</t>
  </si>
  <si>
    <t>2117/QĐ-BNN-KH ngày 14/9/2011 của Bộ NN&amp;PTNT</t>
  </si>
  <si>
    <t>593/QĐ-UBND ngày 23/3/2012</t>
  </si>
  <si>
    <t>2847/KL-STNMT ngày 22/12/2016 của Giám đốc Sở TN&amp;MT</t>
  </si>
  <si>
    <t>Trồng cây điều và xen canh cây mì</t>
  </si>
  <si>
    <t>Dự án KDC Tân Khai của Công ty TNHH Kiến Mỹ, Công ty TNHH Thái Việt Quang, Công ty TNHH SX TM DV DL 932</t>
  </si>
  <si>
    <t>Xã Tân Khai, huyện Hớn Quản</t>
  </si>
  <si>
    <t>3786/UBND-SX ngày 12/11/2010</t>
  </si>
  <si>
    <t>65/QĐ-UBND ngày 11/01/2006;
290/QĐ-UBND ngày 04/02/2008</t>
  </si>
  <si>
    <t>Đất sản xuất kinh doanh và đất nông nghiệp</t>
  </si>
  <si>
    <t>184/KL-UBND ngày 25/7/2017 của Chủ tịch UBND tỉnh</t>
  </si>
  <si>
    <t>- Công ty TNHH Kiến Mỹ đã xây dựng: Nhà ở công nhân 100m2; nhà bảo vệ 12m2; nhà kho 6m2 và khoảng 100m tường rào;
- Công ty TNHH Thái Việt Quang và Công ty TNHH SX TM DV DL 932 chưa triển khai thực hiện dự án</t>
  </si>
  <si>
    <t>Chưa thực hiện thủ tục chuyển mục đích sang đất ở</t>
  </si>
  <si>
    <t>Dự án KCN Tân Khai II của Công ty TNHH Khai thác Khoa học Nông Súc Hạnh Phúc và Công ty CP Đầu tư và Phát triển HHP</t>
  </si>
  <si>
    <t>3338/UBND-KTN ngày 04/10/2012</t>
  </si>
  <si>
    <t>2229/QĐ-UBND ngày 30/10/2007</t>
  </si>
  <si>
    <t>Đất Khu công nghiệp</t>
  </si>
  <si>
    <t>148/KL-UBND ngày 20/6/2017 của Chủ tịch UBND tỉnh</t>
  </si>
  <si>
    <t>Dự án xây dựng văn phòng, nhà máy chế biến và vườn ươm giống cây Dó Bầu của Công ty Cổ phần Miền Đông Xanh</t>
  </si>
  <si>
    <t>Xã Lộc Thịnh, huyện Lộc Ninh</t>
  </si>
  <si>
    <t>2763/UBND-SX ngày 28/11/2006</t>
  </si>
  <si>
    <t>952/QĐ-UBND ngày 29/5/2007</t>
  </si>
  <si>
    <t>Đất cơ sở sản xuất kinh doanh  và đất nông nghiệp khác</t>
  </si>
  <si>
    <t>1497/KLTTr-STNMT ngày 10/7/2017 của Giám đốc Sở TN&amp;MT</t>
  </si>
  <si>
    <t>Trồng mì và cao su</t>
  </si>
  <si>
    <t>Dự án xây dựng Nhà máy sản xuất, chế biến gỗ của Công ty TNHH SX TM DV Trường Phát (chuyển nhượng cho Công ty TNHH MTV Thiên Ân Lộc Phát)</t>
  </si>
  <si>
    <t>Xã Thuận Phú, huyện Đồng Phú</t>
  </si>
  <si>
    <t>1138/UBND-SX ngày 15/4/2010</t>
  </si>
  <si>
    <t>551/QĐ-UBND ngày 25/3/2011</t>
  </si>
  <si>
    <t>3145/KLTTr-STNMT ngày 29/12/2017 của Giám đốc Sở TN&amp;MT</t>
  </si>
  <si>
    <t>Trồng cao su (cây cao su chưa thanh lý của Công ty CP cao su Đồng Phú)</t>
  </si>
  <si>
    <t>Dự án xây dựng Showroom hàng thủ công mỹ nghệ và đồ gỗ thành phẩm của Công ty TNHH SX TM DV Trường Phát</t>
  </si>
  <si>
    <t>3346/UBND-KTN ngày 03/11/2011</t>
  </si>
  <si>
    <t>959/QĐ-UBND ngày 09/5/2014</t>
  </si>
  <si>
    <t>2002/KLTTr-STNMT ngày 25/7/2018 của Giám đốc Sở TN&amp;MT</t>
  </si>
  <si>
    <t>Văn phòng đại diện của Báo Sài Gòn Giải Phóng</t>
  </si>
  <si>
    <t>1326/QĐ-UB ngày 17/6/2005</t>
  </si>
  <si>
    <t>2167/QĐ-UBND ngày 19/10/2007</t>
  </si>
  <si>
    <t>Đất cơ sở văn hóa không kinh doanh</t>
  </si>
  <si>
    <t>1965/KLTTr-STNMT ngày 23/7/2018 của Giám đốc Sở TN&amp;MT</t>
  </si>
  <si>
    <t>Văn phòng thường trú của Báo Nông nghiệp Việt Nam</t>
  </si>
  <si>
    <t>402/QĐ-UBND ngày 07/3/2006</t>
  </si>
  <si>
    <t>Chưa thực hiện thủ tục giao, cho thuê đất</t>
  </si>
  <si>
    <t>Dự án Nhà máy chế biến tinh bột sắn của Chi nhánh Công ty Vật liệu và Công nghệ</t>
  </si>
  <si>
    <t>Xã Lộc Hòa, huyện Lộc Ninh</t>
  </si>
  <si>
    <t>572/UB-KSX ngày 24/4/2002</t>
  </si>
  <si>
    <t>1436/QĐ-UBND ngày 12/8/2002</t>
  </si>
  <si>
    <t>Đất xây dựng</t>
  </si>
  <si>
    <t>2699/KLTTr-STNMT ngày 12/10/2018 của Giám đốc Sở TN&amp;MT</t>
  </si>
  <si>
    <t>Chưa triển khai thực hiện dự án ; phần lớn diện tích đất đã bị các hộ dân lấn chiếm trồng cây điều, tràm</t>
  </si>
  <si>
    <t>Dự án Kinh doanh thương mại dịch vụ của Công ty Cổ phần Hà Mỵ</t>
  </si>
  <si>
    <t>KKTCK Hoa Lư, huyện Lộc Ninh</t>
  </si>
  <si>
    <t>3280/UBND-SX ngày 06/10/2009</t>
  </si>
  <si>
    <t>3327/QĐ-UBND ngày 30/11/2009</t>
  </si>
  <si>
    <t>315/KL-UBND ngày 03/12/2018 của Chủ tịch UBND tỉnh</t>
  </si>
  <si>
    <t>Đã xây dựng 01 nhà cấp IV  khoảng 98m2 và 01 trạm cân</t>
  </si>
  <si>
    <t>Dự án Khu dân cư - dịch vụ và cư xá công nhân của Công ty TNHH Sài Gòn Bình Phước</t>
  </si>
  <si>
    <t>Xã Minh Hưng, huyện Bù Đăng</t>
  </si>
  <si>
    <t>2759/UBND-KTN ngày 13/9/2011</t>
  </si>
  <si>
    <t>2341/QĐ-UBND ngày 27/10/2011</t>
  </si>
  <si>
    <t>Đất ở, đất thương mại dịch vụ và đất hạ tầng kỹ thuật</t>
  </si>
  <si>
    <t>60/KLTTr-STNMT ngày 11/01/2019 của Giám đốc Sở TN&amp;MT</t>
  </si>
  <si>
    <t>Trồng cao su (cây cao su chưa thanh lý của Công ty TNHH MTV Cao su Phú Riềng)</t>
  </si>
  <si>
    <t>Dự án xây dựng Nhà máy sản xuất mộc gia dụng, hàng thủ công mỹ nghệ, sản xuất đồ gỗ xây dựng, buôn bán vật liệu và thiết bị khác trong xây dựng của Công ty TNHH MTV SX TM Kim Đức</t>
  </si>
  <si>
    <t>84/TB-BQL ngày 30/9/2011 của Ban Quản lý Khu kinh tế</t>
  </si>
  <si>
    <t>89/QĐ-BQL ngày 27/10/2011 của Ban Quản lý Khu kinh tế</t>
  </si>
  <si>
    <t>442/KL-UBND ngày 26/11/2019 của Chủ tịch UBND tỉnh</t>
  </si>
  <si>
    <t>Chưa giải phóng mặt bằng (trên đất còn hộ dân đang lấn chiếm, sử dụng)</t>
  </si>
  <si>
    <t>Dự án xây dựng kho bãi, sân phơi, thu mua và chế biến nông sản của Công ty TNHH MTV TM DV Hoàng Huy</t>
  </si>
  <si>
    <t>85/TB-BQL ngày 30/9/2011 của Ban Quản lý Khu kinh tế</t>
  </si>
  <si>
    <t>94/QĐ-BQL ngày 27/10/2011 của Ban Quản lý Khu kinh tế</t>
  </si>
  <si>
    <t>Dự án xây dựng kho bãi và dịch vụ ăn uống của DNTN Ánh Dương</t>
  </si>
  <si>
    <t>18/BQL-VP ngày 07/3/2011 của Ban Quản lý Khu kinh tế</t>
  </si>
  <si>
    <t>91/QĐ-BQL ngày 27/10/2011 của Ban Quản lý Khu kinh tế</t>
  </si>
  <si>
    <t>Dự án Cụm công nghiệp và Khu đô thị Thương mại – Dịch vụ của Công ty Mỹ Lệ TNHH</t>
  </si>
  <si>
    <t>Xã Long Hưng, huyện Phú Riềng</t>
  </si>
  <si>
    <t>1538/UBND-SX ngày 26/5/2009; 3972/UBND-SX ngày 26/12/2011</t>
  </si>
  <si>
    <t>1793/QĐ-UBND, 1794/QĐ-UBND ngày 02/8/2010; 2906/QĐ-UBND ngày 29/12/2011</t>
  </si>
  <si>
    <t>Đất Cụm công nghiệp, thương mại dịch vụ, đất ở, đất hạ tầng kỹ thuật</t>
  </si>
  <si>
    <t>41/KLTTr-STNMT ngày 26/4/2019 của Giám đốc Sở TN&amp;MT</t>
  </si>
  <si>
    <t>Đã xây dựng 01 nhà văn phòng 104m2, 01 nhà biệt thự 155m2 và đang thi công dang dở một số tuyến đường</t>
  </si>
  <si>
    <t>Dự án xây dựng Nhà máy chế biến rau quả, thu mua, bảo quản và buôn bán tổng hợp Công ty TNHH MTV TM XNK Thúy Hằng</t>
  </si>
  <si>
    <t>86/TB-BQL ngày 30/9/2011 của Ban Quản lý Khu kinh tế</t>
  </si>
  <si>
    <t>88/QĐ-BQL ngày 27/10/2011 của Ban Quản lý Khu kinh tế</t>
  </si>
  <si>
    <t>736/KL-UBND ngày 29/12/2020 của Chủ tịch UBND tỉnh</t>
  </si>
  <si>
    <t>Dự án xây dựng Trạm xăng dầu, kinh doanh ăn uống và nhà máy chế biến gỗ của Văn phòng Bộ Tư lệnh Quân đoàn 4</t>
  </si>
  <si>
    <t>Xã Tân Lập, huyện Đồng Phú</t>
  </si>
  <si>
    <t>2736/UBND-SX ngày 02/11/2007</t>
  </si>
  <si>
    <t>1798/QĐ-UBND ngày 03/9/2008</t>
  </si>
  <si>
    <t>113/KL-UBND ngày 12/3/2020 của Chủ tịch UBND tỉnh</t>
  </si>
  <si>
    <t>Đã xây dựng Trạm kinh doanh xăng dầu  diện tích 427,44m2; phần diện tích còn lại trồng cây ăn trái (mít)</t>
  </si>
  <si>
    <t>Văn phòng Bộ Tư lệnh Quân đoàn 4 không còn nhu cầu thực hiện dự án tại khu đất trên</t>
  </si>
  <si>
    <t>Dự án xây dựng Văn phòng đại diện, kho bãi tập kết hàng hóa, khu trưng bày sản phẩm, đào tạo nghề của Công ty TNHH Đầu tư Thương mại Dịch vụ Phước Sơn</t>
  </si>
  <si>
    <t>Phường Tân Đồng, TP Đồng Xoài</t>
  </si>
  <si>
    <t>3785/UBND-SX ngày 12/11/2010</t>
  </si>
  <si>
    <t>568/QĐ-UBND ngày 16/3/2011</t>
  </si>
  <si>
    <t>229/KL-UBND ngày 06/5/2020 của Chủ tịch UBND tỉnh</t>
  </si>
  <si>
    <t>Đã xây dựng 01 nhà kho 1.200m2; móng và cổ cột của nhà kho 3.704,6m2; xây dựng tường rào bao quanh đất</t>
  </si>
  <si>
    <t>Dự án xây dựng kho bãi xếp dỡ hàng hóa của Công ty Cổ phần cao su Đồng Phú</t>
  </si>
  <si>
    <t>79/QĐ-BQL ngày 18/10/2011 của Ban Quản lý Khu kinh tế</t>
  </si>
  <si>
    <t>237/KL-UBND ngày 07/5/2021 của Chủ tịch UBND tỉnh</t>
  </si>
  <si>
    <t>Dự án Kho giữ, trữ nông sản của Công ty TNHH SX TM DV Hoàng Long</t>
  </si>
  <si>
    <t>95/QĐ-BQL ngày 31/10/2011 của Ban Quản lý Khu kinh tế</t>
  </si>
  <si>
    <t>Đã xây dựng 01 trạm cân; 01 nhà điều hành trạm cân 25,01m2; Sân phơi bê tông xi măng 1.000m2; 01 Nhà vệ sinh 6m2 và xây dựng tường rào bao quanh toàn bộ diện tích đất</t>
  </si>
  <si>
    <t>Dự án Nhà máy chế biến gỗ và trưng bày sản phẩm từ gỗ của Công ty TNHH Xây dựng Đồng Phú</t>
  </si>
  <si>
    <t>69/QĐ-BQL ngày 25/12/2018 của Ban Quản lý Khu kinh tế</t>
  </si>
  <si>
    <t>Dự án Xây dựng bãi xe chờ nhập của Công ty TNHH XD TM DV Quang Phú</t>
  </si>
  <si>
    <t>87/QĐ-BQL ngày 26/10/2011 của Ban Quản lý Khu kinh tế</t>
  </si>
  <si>
    <t>Đã xây dựng 01 nhà văn phòng 150,38m2; 01 nhà kho 1.000m2; 01 nhà bảo vệ 7m2; 01 nhà lục giác khoảng 9m2 và xây dựng tường rào bao quanh toàn bộ diện tích đất</t>
  </si>
  <si>
    <t>Dự án Cửa hàng kinh doanh vật liệu xây dựng; kinh doanh hàng tiêu dùng; kim khí điện máy; nhà hàng – khách sạn của Công ty Cổ phần Thanh Hoa</t>
  </si>
  <si>
    <t>114/QĐ-BQL  ngày 21/11/2011 của Ban Quản lý Khu kinh tế</t>
  </si>
  <si>
    <t>Dự án Trạm thu mua nông sản, kho chứa nông sản và kinh doanh vật liệu xây dựng của DNTN Phú Lợi</t>
  </si>
  <si>
    <t>79/QĐ-BQL ngày 05/12/2012 của Ban Quản lý Khu kinh tế</t>
  </si>
  <si>
    <t>Dự án mua bán, chế biến, xuất nhập khẩu nông sản; mua bán lâm sản phụ (than bụi) của DNTN Hoàng Duyên</t>
  </si>
  <si>
    <t>44/QĐ-BQL ngày 07/5/2012 của Ban Quản lý Khu kinh tế</t>
  </si>
  <si>
    <t>Trồng cây xoài và tiêu</t>
  </si>
  <si>
    <t>Dự án xây dựng Nhà máy chế biến đá ốp lát Granit và tổng kho nguyên liệu đá – hàng nông lâm sản xuất khẩu của Công ty TNHH XNK Rồng Vàng Đông Dương</t>
  </si>
  <si>
    <t>2013/UBND-SX ngày 02/7/2009</t>
  </si>
  <si>
    <t>2203/QĐ-UBND ngày 10/8/2009</t>
  </si>
  <si>
    <t>Trồng cao su</t>
  </si>
  <si>
    <t>Bình Dương</t>
  </si>
  <si>
    <t>E49</t>
  </si>
  <si>
    <t>Đồng Nai</t>
  </si>
  <si>
    <t>Tổng Công ty Tín Nghĩa</t>
  </si>
  <si>
    <t>phường Quang Vinh, thành phố.Biên Hòa</t>
  </si>
  <si>
    <t>Văn bản số 10457/UBND-CNN ngày 24/12/2007 của UBND tỉnh</t>
  </si>
  <si>
    <t>Quyết định số 4636/QĐ-UBND, số 4637/QĐ-UBND ngày 27/12/2007 của UBND tỉnh (giao đất)</t>
  </si>
  <si>
    <t>Khu Chung cư cao cấp</t>
  </si>
  <si>
    <t>số 15/KLTTr-TCQLĐĐ ngày 20/10/2015 của Tổngcục Quản lý Đất đai</t>
  </si>
  <si>
    <t>Đã hoàn thành dự án (Thông báo số 81/TB-STNMT ngày 01/4/2021)</t>
  </si>
  <si>
    <t>Công ty TNHH Việt Thuận Thành</t>
  </si>
  <si>
    <t>phường Thống Nhất, thành phố Biên Hòa</t>
  </si>
  <si>
    <t>Giấy phép quy hoạch số 01/GPQH ngày 12/01/2012 và số 13/GPQH (cấp lại lần 1) ngày 03/8/2017; Văn bản số 2011/UBND-CNN ngày 02/3/2018 của UBND tỉnh</t>
  </si>
  <si>
    <t>Quyết định số 3105/QĐ-UBND ngày 24/10/2012 và Quyét định số 3240/QĐ-UBND ngày 13/9/2017 của UBND tỉnh (giao đất)</t>
  </si>
  <si>
    <t>Khu nhà ở theo quy hoạch</t>
  </si>
  <si>
    <t>Văn bản số 7519/STNMT-TTr ngày 06/11/2018 của Sở Tài nguyên và Môi trường</t>
  </si>
  <si>
    <t>Đã hoàn thành dự án (Thông báo số 157/TB-STNMT ngày 08/5/2020)</t>
  </si>
  <si>
    <t>Công ty TNHH 1 TV gốm Trường Thạnh</t>
  </si>
  <si>
    <t>phường Tân Hạnh, Tp.Biên Hòa</t>
  </si>
  <si>
    <t>Văn bản số 6265/UBND-ĐT ngày 29/10/2013 của UBND thành phố Biên Hoà</t>
  </si>
  <si>
    <t>Dự án sản xuất gốm mỹ nghệ</t>
  </si>
  <si>
    <t>Văn bản số 7520/STNMT-TTr ngày 06/11/2018 của Sở Tài nguyên và Môi trường</t>
  </si>
  <si>
    <t>Đã đầu tư xây dựng và đi vào hoạt động (Báo cáo số 438/BC-STNMT ngày 27/7/2020 của Sở Tài nguyên và Môi)</t>
  </si>
  <si>
    <t>Doanh nghiệp Tư Nhân Phát Thành</t>
  </si>
  <si>
    <t>phường Tân Hạnh, thành phố Biên Hòa</t>
  </si>
  <si>
    <t>Văn bản số 7594/UBND-ĐT ngày 26/12/2013 của UBND thành phố Biên Hoà</t>
  </si>
  <si>
    <t>Quyết định số 3025/QĐ-UBND ngày 01/10/2014 của UBND tỉnh (cho thuê đất)</t>
  </si>
  <si>
    <t>Dự án xưởng sản xuất gốm mỹ nghệ</t>
  </si>
  <si>
    <t>Văn bản số 7717/STNMT-TTr ngày 13/11/2018 của STNMT</t>
  </si>
  <si>
    <t>Đã đầu tư xây dựng (Văn bản số 6096/STNMT-QH ngày 07/8/2020 của Sở TNMT)</t>
  </si>
  <si>
    <t>Công ty TNHH Gốm Thành Châu</t>
  </si>
  <si>
    <t>Quyét định số 3183/QĐ-UBND ngày 14/10/2014, số 4087/QĐ-UBND ngày 02/12/2016 của UBND tỉnh (cho thuê đất)</t>
  </si>
  <si>
    <t>Xưởng sản xuất gồm xứ Mỹ nghệ</t>
  </si>
  <si>
    <t>Văn bản số 8414/STNMT-Ttr ngày 07/12/2018 của STNMT</t>
  </si>
  <si>
    <t>Đã đầu tư xây dựng và đi vào hoạt động (Văn bản số 1615/STNMT-QH ngày 11/3/2021 của Sở TNMT)</t>
  </si>
  <si>
    <t>Doanh nghiệp Tư Nhân Phong Sơn</t>
  </si>
  <si>
    <t>xã Tân Hạnh, thành phố Biên Hòa</t>
  </si>
  <si>
    <t>Văn bản số 6652/UBND-ĐT ngày 13/11/2013 của UBND thành phố Biên Hoà</t>
  </si>
  <si>
    <t>Quyết định số 2614/QĐ-UBND ngày 26/8/2014 của UBND tỉnh (cho thuê đất)</t>
  </si>
  <si>
    <t>Dự án xây dựng xưởng gốm</t>
  </si>
  <si>
    <t>Văn bản số 8478/STNMT ngày 10/12/2018 của STNMT</t>
  </si>
  <si>
    <t>Đã đầu tư xây dựng và đi vào hoạt động (Văn bản số 6097/STNMT-QH ngày 07/8/2020 của Sở TNMT)</t>
  </si>
  <si>
    <t>Công ty TNHH Minh Luận</t>
  </si>
  <si>
    <t>phường Bửu Hòa, thành phố Biên Hòa</t>
  </si>
  <si>
    <t>Văn bản số 8204/UBND-CNN ngày 12/10/2009, số 2746/UBND-CNN ngày 20/4/2012 của UBND tỉnh</t>
  </si>
  <si>
    <t>Quyết định số 1132/QĐ-UBND ngày 06/5/2011 của UBND tỉnh (giao đất)</t>
  </si>
  <si>
    <t>Khu nhà ở thu nhập thấp</t>
  </si>
  <si>
    <t>8871/STNMT ngày 24/12/2018</t>
  </si>
  <si>
    <t>Hiện trạng đất trống, công ty chưa triển khai xây dựng công trình (STNMT đã có Văn bản số 1745/STNMT-QH ngày 17/3/2021 báo cáo, đề xuất UBND tỉnh thu hồi chủ trương, thu hồi đất)</t>
  </si>
  <si>
    <t>UBND tỉnh đã có Văn bản số 5106/UBND-KTN ngày 13/5/2021 giao SKHĐT, SXD rà soát báo cáo đề xuất xử lý</t>
  </si>
  <si>
    <t>Công ty TNHH Đồng Thành</t>
  </si>
  <si>
    <t>Phường Tân Hạnh, thành phố Biên Hòa</t>
  </si>
  <si>
    <t>Văn bản số 7348/UBND-ĐT ngày 16/12/2013 của UBND thành phố Biên Hoà</t>
  </si>
  <si>
    <t>Quyết định số 3003/QĐ-UBND ngày 01/10/2014 của UBND tỉnh (cho thuê đất)</t>
  </si>
  <si>
    <t>xây dựng xưởng sản xuất gốm mỹ nghệ</t>
  </si>
  <si>
    <t>Văn bản số 8622/STNMT-QH ngày 14/12/2018 của STNMT</t>
  </si>
  <si>
    <t>Đã đầu tư xây dựng và đi vào hoạt động (Văn bản số 5726/STNMT-QH ngày 27/8/2019 của Sở TNMT)</t>
  </si>
  <si>
    <t>Công ty TNHH Cao Phong</t>
  </si>
  <si>
    <t>phường Quyết Thăng, thành phố Biên Hòa</t>
  </si>
  <si>
    <t>Quyét định số 2282/QĐ-UBND ngày 10/8/2015 của UBND tỉnh (phê duyệt phương án đấu giá QSDĐ)</t>
  </si>
  <si>
    <t>Quyết định số 1477/QĐ-UBND ngày 02/5/2018 của UBND tỉnh (công nhận kết quả trúng đấu giá)</t>
  </si>
  <si>
    <t>dự án xây dựng chung cư cao tầng</t>
  </si>
  <si>
    <t>Tờ trình số 993/TTr-STNMT ngày 17/9/2019 của STNMT</t>
  </si>
  <si>
    <t>Hiện trạng theo kết quả kiểm tra ngày 30/12/2021 của STNMT: Công ty đã triển khai xây dựng hoàn thành phần móng và sàn hầm P1, P2; đang thi công đến tầng 1 dự án</t>
  </si>
  <si>
    <t>Công ty Cổ phần Đầu tư Tín Nghĩa - Á Châu</t>
  </si>
  <si>
    <t>phường Tân Vạn, thành phố Biên Hòa</t>
  </si>
  <si>
    <t>Quyết định số 3678/QĐ-UBND ngày 03/11/2016</t>
  </si>
  <si>
    <t>Quyết định số 3263/QĐ-UBND ngày 07/12/2010, số 3326/QĐ-UBND ngày 22/10/2019</t>
  </si>
  <si>
    <t>Dự án Khu dân cư, dịch vụ và du lịch cù lao Tân Vạn</t>
  </si>
  <si>
    <t>Tờ trình số 797/TTr-STNMT ngày 30/6/2020 của STNMT</t>
  </si>
  <si>
    <t>theo dõi, sau thời gian gia hạn sẽ kiểm tra và xử lý.</t>
  </si>
  <si>
    <t>Công ty TNHH Gốm mỹ nghệ Hồng Hưng 2</t>
  </si>
  <si>
    <t>Phường Tân Hanh, thành phố Biên Hòa</t>
  </si>
  <si>
    <t>Văn bản số 285/UBND-ĐT ngày 13/01/2014 của UBND thành phố Biên Hoà</t>
  </si>
  <si>
    <t>Quyết định số 2999/QĐ-UBND ngày 01/10/2014 và Quyết định số 493/QĐ-UBND ngày 15/02/2019</t>
  </si>
  <si>
    <t>Xây dựng xưởng sản xuất gốm</t>
  </si>
  <si>
    <t>Tờ trình số 1524/TTr-STNMT ngày 17/11/2020 của STNMT</t>
  </si>
  <si>
    <t>Hợp tác xã Thái Dương</t>
  </si>
  <si>
    <t>Văn bản số 6654/UBND-ĐT ngày 13/11/2013 của UBND thành phố Biên Hoà</t>
  </si>
  <si>
    <t>Quyết định thuê đất số 3999/QĐ-UBND ngày 18/12/2014</t>
  </si>
  <si>
    <t>Văn bản số 5916/STNMT-QH ngày 04/9/2018, số 8621/STNMT-QH ngày 14/12/2018; Tờ trình số 348/TTr-STNMT ngày 05/4/2021; Văn bản số 2522/STNMT-QH ngày 09/4/2021 của STNMT.</t>
  </si>
  <si>
    <t>Công ty Cổ phần Du lịch tỉnh Đồng Nai</t>
  </si>
  <si>
    <t>phường Quyết Thắng, thành phố Biên Hòa</t>
  </si>
  <si>
    <t>Văn bản số 1112/UBT ngày 17/4/2003 của UBND tỉnh</t>
  </si>
  <si>
    <t>Quyết định số 3571/QĐ.CT.UBT ngày 17/8/2004</t>
  </si>
  <si>
    <t>Dự án mở rộng khách sạn Hòa Bình</t>
  </si>
  <si>
    <t>Thông báo kết quả kiểm toán số 852/TB-KTNN ngày 28/12/2018 của Kiểm toán Nhà nước; Văn bản số 4322/STNMT-QH ngày 01/7/2019 của STNMT đề xuất  thu hồi chủ trương đầu tư dự án, thu hồi đất</t>
  </si>
  <si>
    <t>Chưa triển khai xây dựng công trình mở rộng khách sạn Hoà Bình (theo kết quả ghi nhận tại Văn bản số 4322/STNMT-QH ngày 01/7/2019 của STNMT)</t>
  </si>
  <si>
    <t>Công ty Cổ phần Công nghiệp Đông Hưng</t>
  </si>
  <si>
    <t>thị trấn Định Quán và xã Phú Vinh, huyện Định Quán</t>
  </si>
  <si>
    <t>Giấy chứng nhận đầu tư số 47121000424 chứng nhận lần đầu ngày 27/8/2014 do UBND tỉnh cấp</t>
  </si>
  <si>
    <t>Quyét định số 1185/QĐ-UBND ngày 12/5/2015 của UBND tỉnh (cho thuê đất)</t>
  </si>
  <si>
    <t>Dự án sản xuất Giày Hà Gia</t>
  </si>
  <si>
    <t>Văn bản số 7518/STNMT-TTr ngày 06/11/2018 của STNMT</t>
  </si>
  <si>
    <t>Đã đầu tư xây dựng và đi vào hoạt động (Báo cáo số 438/BC-STNMT ngày 27/7/2020 của STNMT)</t>
  </si>
  <si>
    <t>Công ty TNHH Thương mại Xây dựng Đa Lộc (nay là Công ty Cổ phần Thương mại – Xây dựng Đa Lộc)</t>
  </si>
  <si>
    <t>xã Túc Trưng, huyện Định Quán</t>
  </si>
  <si>
    <t>Giấy chứng nhận đầu tư số 47121000366 chứng nhận lần đầu ngày 31/01/2013 do UBND tỉnh cấp</t>
  </si>
  <si>
    <t>Quyết định số 1113/QĐ-UBND ngày 16 tháng 4 năm 2013</t>
  </si>
  <si>
    <t>dự án xây dựng nhà máy xử lý chất thải rắn sinh hoạt và sản xuất phân hữu cơ</t>
  </si>
  <si>
    <t>Tờ trình số 522/TTr-STNMT ngày 17/5/2021</t>
  </si>
  <si>
    <t>Công ty Cổ phần môi trường Tân Thiên Nhiên</t>
  </si>
  <si>
    <t>Xã Bàu Cạn, H. Long Thành</t>
  </si>
  <si>
    <t>Giấy chứng nhận đầu tư số 47121000323 chứng nhận lần đầu ngày 27/10/2011 do UBND tỉnh cấp</t>
  </si>
  <si>
    <t>Quyết đinnh số 3071/QĐ-UBND ngày 18/11/2011 của UBND tỉnh (giao đất)</t>
  </si>
  <si>
    <t>Xây dựng nhà máy xử lý chất thải công nghiệp và nguy hại</t>
  </si>
  <si>
    <t>Kết luận thanh tra số 47/KL-STNMT ngày 24/2/2017 của STNMT;  Văn bản số 6649/STNMT-QH ngày 01/10/2018 của STNMT</t>
  </si>
  <si>
    <t>Đã xây dựng hoàn tất các hạng mục công trình của nhà máy theo hồ sơ điều chỉnh giấy phép xây dựng và đã đưa vào hoạt động vận hành thử nghiệm (theo báo cáo của Cty tại Báo cáo số 02-08/2020/BCTTN ngày 12/8/2020)</t>
  </si>
  <si>
    <t>Cong ty TNHH Hoàng Thế Mỹ</t>
  </si>
  <si>
    <t>xã Long Phước, huyện Long Thành</t>
  </si>
  <si>
    <t>Văn bản số 1022/UBND-CNN ngày 01/02/2008 của UBND tỉnh</t>
  </si>
  <si>
    <t>Quyết định số 1946/QĐ-UBND ngày 26/7/2010 của UBND tỉnh (giao đất)</t>
  </si>
  <si>
    <t>Khu dân theo quy hoạch</t>
  </si>
  <si>
    <t>Tờ trình số 1648/TTr-STNMT ngày 08/12/2020 của STNMT</t>
  </si>
  <si>
    <t>Công ty TNHH Sản xuất Công nghiệp Thương mại Trâm Anh</t>
  </si>
  <si>
    <t>xã.Phước Khánh, huyện Nhơn Trạch</t>
  </si>
  <si>
    <t>Giấyphép đầu tư số 33/GP-ĐN do UBND tỉnh cấp</t>
  </si>
  <si>
    <t>Quyét định số 543/QĐ-TTg ngày 14/6/2000 của Thủ tướng Chính phủ; Quyết định số 2911/QĐ.CT.UBT ngày 01/11/2000, số 2423/QĐ.CT.UBT ngày 18/6/2004, số 693/QĐ-UBND ngày 19/3/2009, số 3877/QĐ-UBND ngày 28/12/2009, số 69/QĐ-UBND ngày 11/01/2010, số 944/QĐ.CT.UBT ngày 04/4/2002, số 5900/QĐ.UBND ngày 28/12/2005, số 5894/QĐ.UBND ngày 28/12/2005 của UBND tỉnh</t>
  </si>
  <si>
    <t>Sản xuất dầu nhờn</t>
  </si>
  <si>
    <t>Kết luận thanh tra số 265/KL-STNMT ngày 23/8/2016; Văn bản số 4511/STNMT-TTr ngày 27/9/2016; Văn bản số 1041/STNMT-QH ngày 21/2/2019 của STNMT</t>
  </si>
  <si>
    <t>Hiện trạng đã san lấp mặt bằng, xây dựng hàng rào khu đất, chưa triển khai xây dựng công trình (theo kết quả ghi nhận của STNMT tại Văn bản số 7390/STNMT-QH ngày 30/10/2019)</t>
  </si>
  <si>
    <t>Đã được BQLCKCN tỉnh cấp GCNĐKĐT: GĐ1 đi vao hoạt động tháng 01/2021; GĐ2 là tháng 05/2022; GĐ3 là tháng 04/2025. STNMT đã có Văn bản số 7390/STNMT-QH ngày 30/10/2019 báo cáo UBND tỉnh</t>
  </si>
  <si>
    <t>Công ty Cổ phần Taekwang Vina Industri</t>
  </si>
  <si>
    <t>xã Long Tân, huyện Nhơn trạch</t>
  </si>
  <si>
    <t>Quyết định số 6625/QĐ-UBND ngày 29/6/2006; Văn bản số 280/UBND-CNN ngày 10/01/2007, số 7434/UBND-CNN ngày 18/9/2007 của UBND tỉnh</t>
  </si>
  <si>
    <t>Quyết định số 3679/QĐ-UBND ngày 30/12/2010, số 3697/QĐ-UBND ngày 14/11/2019 của UBND tỉnh (cho thuê đất)</t>
  </si>
  <si>
    <t>Khu dân cư Long Tân-Phú Hội</t>
  </si>
  <si>
    <t>Văn bản số 5926/STNMT-QH ngày 03/10/2017 của STNMT</t>
  </si>
  <si>
    <t>Hiện trạng đã xây dụng 04 tuyến đường, hệ thống thoát nước mưa, nước thải, điện ngầm (theo báo cáo của STNMT tại Văn bản số 311/STNMT-QH ngày 16/01/2020)</t>
  </si>
  <si>
    <t>Quyết định số 24/QĐ-SKHĐT ngày 15/4/2020 của Sở Kế hoạch và Đầu tư cho giãn tiến độ dự án đến cuối tháng 4/2022: hoàn thiện toàn bộ dự án.</t>
  </si>
  <si>
    <t>Công TY TNHH Tập đoàn BITEXCO</t>
  </si>
  <si>
    <t>X Phú Hội, H.Nhơn Trạch</t>
  </si>
  <si>
    <t>Văn bản số 3966/UBT ngày 12/9/2003 của UBND tỉnh</t>
  </si>
  <si>
    <t>Quyết định số 4311/QĐ.UBND ngày 08/5/2006, số 2215/QĐ-UBND ngày 11/7/2008 của UBND tỉnh (giao đất)</t>
  </si>
  <si>
    <t>Khu dân cư thương mại Phú Hội</t>
  </si>
  <si>
    <t>Kết luận thanh tra số 38/KL-STNMT ngày 01/02/2016; Tờ trình số 722/TTr-STNMT ngày 19/6/2020 của STNMT</t>
  </si>
  <si>
    <t>Theo kết quả kiểm tra hiện trạng ngày 07/01/2022 của STNMT: Đang triển khai lấp đặt hàng rào bằng tôn khung sắt tạm bao quanh khu đất; đất trống, chưa triển khai xây dựng công trình dự án trên đất</t>
  </si>
  <si>
    <t>STNMT đang đề xuất UBND tỉnh xử lý thu hồi đất</t>
  </si>
  <si>
    <t>Công ty TNHH Vạn Phúc (nay là Công ty TNHH Đầu tư và Phát triển Phúc Long Khang)</t>
  </si>
  <si>
    <t>xã Phú Hội, huyện Nhơn Trạch</t>
  </si>
  <si>
    <t>Quyết định số 1322/QĐ.CT.UBT ngày 07/5/2003 của UBND tỉnh</t>
  </si>
  <si>
    <t>Quyết định số 2389/QĐ.CT.UBT ngày 18/6/2004, số 240/QĐ-UBND ngày 22/01/2010 của UBND tỉnh (giao đất)</t>
  </si>
  <si>
    <t>Khu nhà ở công nhân và chuyên gia</t>
  </si>
  <si>
    <t>Văn bản số 6612/STNMT-TTr ngày 28/9/2018; Văn bản số 4345/STNMT-QH ngày 14/6/2021 của STNMT</t>
  </si>
  <si>
    <t>Theo báo cáo của STNMT tại Văn bản số 4345/STNMT-QH ngày 14/6/2021, thì kết quả kiểm tra hiện trạng ngày 27/11/2020: Trên đất đã đầu tư đường giao thông, đầu tư hệ thống điện, chiếu sáng, cấp nước, thoát nước, vỉa hè; xây dựng 01 căn biệt thự mẫu</t>
  </si>
  <si>
    <t>Công ty TNHH Thương Mại Thái Phong</t>
  </si>
  <si>
    <t>xã Phước Thiền, huyện Nhơn Trạch</t>
  </si>
  <si>
    <t>Quyết định số 9673/QĐ-UBND ngày 10/11/2006, Văn bản số 775/UBND-CNN ngày 21/11/2006 của UBND tỉnh</t>
  </si>
  <si>
    <t>Quyếtt định số 1505/QĐ-UBND ngày 13/5/2008 (cho thuê đất)</t>
  </si>
  <si>
    <t>Nhà máy nông dược Thái Phong</t>
  </si>
  <si>
    <t>Văn bản số 8706/STNMT ngày 18/12/2018 của STNMT</t>
  </si>
  <si>
    <t>Theo kết quả giám sát ngày 27/11/2020 của STNMT: Chủ đầu tư đã xây dựng hoàn thành và đưa vào sử dụng các hạng mục công trình của giai đoạn 1; Đang triển khai xây dựng giai đoạn 2</t>
  </si>
  <si>
    <t>Công ty Cổ phần dịch vụ Hàng Hải</t>
  </si>
  <si>
    <t>Xã Phú Thanh, huyện Nhơn Trạch</t>
  </si>
  <si>
    <t>Giấy chứng nhận đầu tư số 4765451868 chứng nhận lần đầu ngày 02/5/2012, thay đổi lần thứ 1 ngày 26/7/2017 do UBND tỉnh Đồng Nai cấp</t>
  </si>
  <si>
    <t>Quyết định số 3368/QĐ-UBND ngày 22/10/2013 (giao đất)</t>
  </si>
  <si>
    <t>Dự án nhà kho lưu trữ và trung chuyển hàng hóa</t>
  </si>
  <si>
    <t>Văn bản số 8789/STNMT ngày 21/12/2018 của STNMT</t>
  </si>
  <si>
    <t>Công ty đã cơ bản hoàn thành công trình theo giấy phép xây dựng (theo báo cáo của STNMT tại Văn bản số 961/STNMT-QH ngày 04/2/2021)</t>
  </si>
  <si>
    <t>Công ty Cổ phần DIC Đồng Tiến</t>
  </si>
  <si>
    <t>xã Long Tân, huyện Nhơn Trạch</t>
  </si>
  <si>
    <t>Giấy chứng nhận đầu tư số 47122000241 chứng nhận lần đầu ngày 09/10/2009, thay đổi lần thứ nhất ngày 03/6/2011 do UBND tỉnh cấp</t>
  </si>
  <si>
    <t>Quyết định số 1545/QĐ-UBND ngày 11/6/2012 và Quyết định số 2172/QĐ-UBND ngày 29/7/2015 của UBND tỉnh (giao đất)</t>
  </si>
  <si>
    <t>Nhà ở Công nhân</t>
  </si>
  <si>
    <t>Văn bản số 8785/STNMT ngày 21/12/2018 của STNMT</t>
  </si>
  <si>
    <t>Chưa triển khai xây dựng công trình theo quy hoạch được duyệt (theo tại Tờ trình số 1076/TTr-STNMT ngày 03/12/2021 của STNMT)</t>
  </si>
  <si>
    <t>xã Phú Hội, huyện Nhơn Trạch</t>
  </si>
  <si>
    <t>Quyê t định số 736/1998.QĐ.CT.UBT ngày 07/3/1998, Văn bản số 1225/UBT ngày 03/4/2001 của UBND tỉnh</t>
  </si>
  <si>
    <t>Quyết định số 813/QĐ.CT.UBT ngày 26/3/2001 của UBND tỉnh (cho thuê đất)</t>
  </si>
  <si>
    <t>Dự án nhà hàng Phú Hội</t>
  </si>
  <si>
    <t>Thông báo số 852/TB-KTNN ngày 28/12/2018 của Kiểm toán Nhà nước; Tờ trình số 688/TTr-STNMT ngày 08/7/2019 của STNMT trình thu hồi đất</t>
  </si>
  <si>
    <t>Công ty Cổ phần Vật tư nông nghiệp Đồng Nai</t>
  </si>
  <si>
    <t>xã Phước Thiền, huyện Nhơn Trạch</t>
  </si>
  <si>
    <t>Quyêết định số 49/QĐ.CT.UBT ngày 05/01/2000 của UBND tỉnh</t>
  </si>
  <si>
    <t>Quyết định số 4828/QĐ.CT.UBT ngày 19/12/2001 của UBND tỉnh (cho thuê đất)</t>
  </si>
  <si>
    <t>trạm cung cấp vật tư nông nghiệp</t>
  </si>
  <si>
    <t>Thông báo số 852/TB-KTNN ngày 28/12/2018 của Kiểm toán Nhà nước; Tờ trình số 877/TTr-STNMT ngày 13/7/2020 của STNMT đề xuất thu hồi đất</t>
  </si>
  <si>
    <t>Công ty Cổ phần vật tư xăng dầu COMECO</t>
  </si>
  <si>
    <t>xã Phước Khánh, huyện Nhơn Trạch</t>
  </si>
  <si>
    <t>Quyết định số 1443/QĐ.CT.UBT ngày 09/5/2002, số 3265/QĐ.CT.UBT ngày 06/9/2002 của UBND tỉnh</t>
  </si>
  <si>
    <t>Quyết định số 4715/QĐ.CT.UBT ngày 23/12/2002 của UBND tỉnh (cho thuê đất)</t>
  </si>
  <si>
    <t>Tổng kho xăng dầu</t>
  </si>
  <si>
    <t>Tờ trình số 599/TTr-STNMT ngày 03/6/2021 của STNMT trình thu hồi đất</t>
  </si>
  <si>
    <t>Công ty Cổ phần đầu tư Xây dựng và Vật liệu Đồng Nai</t>
  </si>
  <si>
    <t>xã Tân An, huyện Vĩnh Cửu</t>
  </si>
  <si>
    <t>Quyết định số 173/QĐ-UBND ngày 19/01/2010,số 2982/QĐ-UBND ngày 18/9/2013, số 3045/QĐ-UBND ngày 24/9/2013, số 2896/QĐ-UBND ngày 08/9/2016 (đã giao đất 25,3ha)</t>
  </si>
  <si>
    <t>Quyết định số 3556/QĐ-UBND ngày 12/11/2015 của UBND tỉnh (công nhận kết quả rà soát; hình thức sử dụng thuê đất)</t>
  </si>
  <si>
    <t>Nhà máy gạch</t>
  </si>
  <si>
    <t>Văn bản số 8788/STNMT-TTr ngày 21/12/2018; Văn bản số 1746/STNMT-QH ngày 17/3/2021 của STNMT</t>
  </si>
  <si>
    <t>Công ty chưa triển khai xây dựng công trình để đi vào hoạt động (theo Văn bản số 1746/STNMT-QH ngày 17/3/2021 của STNMT)</t>
  </si>
  <si>
    <t>Đang xử lý thu hồi đất</t>
  </si>
  <si>
    <t>Công ty Cổ phần Miền Đông</t>
  </si>
  <si>
    <t>xã Thạnh Phú, huyện Vĩnh Cửu</t>
  </si>
  <si>
    <t>Văn bản sơ 126/UBND-CNN ngày 04/01/2008 của UBND tỉnh; Giấy chứng nhận đầu tư số 47121000117 chứng nhận lần đầu ngày 16/6/2008 do UBND tỉnh cấp ; Văn bản số 9026/UBND-KT ngày 03/11/2015 của UBND tinh</t>
  </si>
  <si>
    <t>Khu dân cư tập trung</t>
  </si>
  <si>
    <t>Tờ trình số 775/TTr-STNMT ngày 02/8/2019 của STNMT</t>
  </si>
  <si>
    <t>Trên đất đã xây dựng hậ tầng kỹ thuật dự án nhưng chưa hoàn thiện (theo kết quả ghi tại Tờ trình số 775/TTr-STNMT ngày 02/8/2019 của STNMT )</t>
  </si>
  <si>
    <t>Hợp tác xã Hiếu Liêm</t>
  </si>
  <si>
    <t>xã Hiếu Liêm, huyện Vĩnh Cửu</t>
  </si>
  <si>
    <t>Văn bản số 2753/UBND-KT ngày 30/12/2009 của UBND huyện Vĩnh Cửu</t>
  </si>
  <si>
    <t>Quyết định giao đất số 1192/QĐ-UBND ngày 20/5/2010 của UBND tỉnh (cho thuê đất)</t>
  </si>
  <si>
    <t>Tờ trình 76/TTr-STNMT ngày 17/01/2018 của STNMT đề nghị  thu hồi đất</t>
  </si>
  <si>
    <t>Công ty TNHH Hua Chi Việt Nam (Đài Loan)</t>
  </si>
  <si>
    <t>Khu công nghiệp Bàu Xéo, huyện Trảng Bom</t>
  </si>
  <si>
    <t>Giấy phép đầu tư số 68/GP-ĐN ngày 01/4/2003, Quyết định số 96/QĐ.CT.UBT ngày 09/01/2003 của UBND tỉnh</t>
  </si>
  <si>
    <t>Quyết định số 1903/QĐ.CT.UBT ngày 03/7/2003 của UBND tỉnh (cho thuê đất)</t>
  </si>
  <si>
    <t>xây dựng Nhà máy sản xuất gia công các loại bóng đèn, linh kiện phụ tùng chiếu sáng và hàng mỹ nghệ bằng thủy tinh, đèn trang trí</t>
  </si>
  <si>
    <t>Theo Kết luận kiểm tra số 01/KL-TCQLĐĐ ngày 29/01/2019 của Tổng Cục Quản lý đất đai; Tờ trình số 633/TTr-STNMT ngày 21/6/2019 của STNMT</t>
  </si>
  <si>
    <t>Theo kết quả kiểm tra ngày 30/12/2021 của STNMT, trên đất đã xây dựng</t>
  </si>
  <si>
    <t>Công ty TNHH Bảo Giang</t>
  </si>
  <si>
    <t>xã Bắc Sơn, huyện Trảng Bom</t>
  </si>
  <si>
    <t>Văn bản số 1084/UBT ngày 24/3/1997, số 932/UBT ngày 16/3/2000 của UBND tỉnh</t>
  </si>
  <si>
    <t>Quyết định số 1732/QĐ.CT.UBT ngày 28/5/2002; số 2854/QĐ-UBND ngày 01/11/2010 (giao đất)</t>
  </si>
  <si>
    <t>Khu nhà ở công nhân và dân cư</t>
  </si>
  <si>
    <t>Tờ trình số 1145/TTr-STNMT ngày 03/9/2020 của STNMT</t>
  </si>
  <si>
    <t>Tổng Công ty Cổ phần Phát triển Khu công nghiệp (Sonadezi)</t>
  </si>
  <si>
    <t>thị trấn Trảng Bom</t>
  </si>
  <si>
    <t>Giấy chứng nhận đầu tư số 47121000383 chứng nhận lần đầu ngày 19/7/2013 do UBND tỉnh cấp; Quyết định số 147/QĐ-SKHĐT ngày 10/12/2019 của SKHĐT chấm dứt hoạt động của dự án</t>
  </si>
  <si>
    <t>Quyết định giao đất số 2769/QĐ-UBND ngày 03/9/2013</t>
  </si>
  <si>
    <t>Khách sạn tiêu chuẩn 3 sao, nhà hàng, siêu thị, văn phòng cho thuê Trảng Bom (Trảng Bom Plaza)</t>
  </si>
  <si>
    <t>Tờ trình số 1358/TTr-STNMT ngày 18/12/2019 của STNMT đề xuất thu hồi đất</t>
  </si>
  <si>
    <t>phường Xuân Hòa, thành phố Long khánh</t>
  </si>
  <si>
    <t>Văn bản số 158/UBND-PPLK ngày 2801/2008 của UBND thị xã Long Khánh (nay là thành phố Long Khánh)</t>
  </si>
  <si>
    <t>Quyết định số 1232/QĐ-UBND ngày 08/5/2011 của UBND tỉnh (cho thuê đất)</t>
  </si>
  <si>
    <t>Dự án Nhà hàng tiệc cưới</t>
  </si>
  <si>
    <t>Văn bản số 4096/STNMT-TTr ngày 17/7/2017; Tờ trình số 1184/TTr-STNMT ngày 10/9/2020 của STNMT</t>
  </si>
  <si>
    <t>Ngân hàng Thương mại Cổ phần Đầu tư và Phát triển Việt Nam</t>
  </si>
  <si>
    <t>phường Xuân Bình, thành phố Long Khánh</t>
  </si>
  <si>
    <t>Văn bản số 2855/UBT ngày 02/7/2003 của UBND tỉnh</t>
  </si>
  <si>
    <t>Quyết định số 5516/QĐ.CT.UBT ngày 15/11/2004 của UBND tỉnh (cho thuê đất)</t>
  </si>
  <si>
    <t>Công văn 3965/STNMT-TTr ngày 21/6/2018</t>
  </si>
  <si>
    <t>Đã sử dụng làm bãi đầu xe và thu hồi một phần diện tích (95 m2) theo quyết định số 2847/QĐ-UBND ngày 22/11/2019 của UBND TP Long Khánh</t>
  </si>
  <si>
    <t>Công ty TNHH Tùng Bách Việt Mỹ</t>
  </si>
  <si>
    <t>xã Quang Trung, huyện Thống Nhất</t>
  </si>
  <si>
    <t>Văn bản số 2105/UBND-TNMT ngày 07/12/2012 của UBND huyện Thống Nhất</t>
  </si>
  <si>
    <t>Quyết định số 2747/QĐ-UBND ngày 03/9/2013 của UBND tỉnh (giao đất)</t>
  </si>
  <si>
    <t>Phòng Khám đa khoa Sài Gòn - Quang Trung</t>
  </si>
  <si>
    <t>Văn bản số 3426/STNMT-TT ngày 28/5/2019 của STNMT</t>
  </si>
  <si>
    <t>Theo kết quả kiểm tra ngày 30/12/2021 của STNMT: Trên đất có 01 nhà bảo vệ, 01 văn phòng cũ do Bệnh viện đa khoa Dầu Giây đã xây dựng trước đó; còn lại đất trống, chưa triển khai xây dựng công trình dự án</t>
  </si>
  <si>
    <t>kiến nghị thu hồi</t>
  </si>
  <si>
    <t>Trường THPT Hưng Đạo Vương</t>
  </si>
  <si>
    <t>Văn bản số 51/UBND ngày 09/01/2014 của UBND huyện Thống Nhất</t>
  </si>
  <si>
    <t>Quyết định số 2702/QĐ-UBND ngày  03/9/2014 của UBND tỉnh (cho thuê đất)</t>
  </si>
  <si>
    <t>trường học</t>
  </si>
  <si>
    <t>Tờ trình số 1121/TTr-STNMT ngày 17/10/2019 của STNMT đề nghị thu hồi đất</t>
  </si>
  <si>
    <t>Công ty TNHH Tư vấn Thiết kế Xây dựng Minh Duyên</t>
  </si>
  <si>
    <t>xã Xuân Tâm, huyện Xuân Lộc</t>
  </si>
  <si>
    <t>Quyết định số 2741/QĐ-UBND ngày 24/8/2016, số 2817/QĐ-UBND ngày 31/8/2016 của UBND tỉnh phê duyệt phương án bán đấu giá quyền sử dụng đất</t>
  </si>
  <si>
    <t>Quyết định số 1646/QĐ-UBND ngày 15/5/2018 của UBND tỉnh (công nhận kết quả trúng đấu giá quyèn sử dụng đất)</t>
  </si>
  <si>
    <t>Xây dựng nghĩa trang</t>
  </si>
  <si>
    <t>Tờ trình số 1073/TTr-STNMT ngày 03/10/2019 của STNMT đề xuất gia hạn tiến độ sử dụng đất</t>
  </si>
  <si>
    <t>Theo kết quả kiểm tra hiện trạng ngày 31/12/2021: Chủ đầu tư đã đào hào bao quanh khu đất, trồng cây xung quanh, đào đá, san lấp mặt bằng khoảng được 1000m2 đất; vẫn chưa triển khai đầu tư dự án.</t>
  </si>
  <si>
    <t>đang xử lý</t>
  </si>
  <si>
    <t>Công ty TNHH Cù Lao Xanh</t>
  </si>
  <si>
    <t>Văn bản số 1219/UBND-CNN ngày 23/2/2012 của UBND tỉnh; Giấy chứng nhận đăng ký đầu tư số 8778102786 chứng nhận lần đầu ngày 29/7/2014, thay đổi lần thứ 1 ngày 24/1/2017 do SKHĐT cấp</t>
  </si>
  <si>
    <t>Quyết định số 413/QĐ-UBND ngày 11/2/2015, số 2269/QĐ-UBND ngày 19/7/2016 của UBND tỉnh (cho thuê đất)</t>
  </si>
  <si>
    <t>dự án khu liên hợp xử lý chất thải sinh hoạt và công nghiệp không nguy hại</t>
  </si>
  <si>
    <t>Kết luận thanh tra số 7931/KL-UBND ngày 11/8/2017 của UBND tỉnh; Tờ trình số 1088/TTr-STNMT ngày 09/10/2019</t>
  </si>
  <si>
    <t>Theo kết quả kiểm tra ngày 31/12/2021: chủ đầu tư chưa tổ chức xây dựng công trình nhà ăn, nhà nghỉ cho công nhân theo yêu cầu của UBND tỉnh tại Quyết định gia hạn số 3256/QĐ-UBND ngày 16/10/2019</t>
  </si>
  <si>
    <t>Công ty Cổ phần thức ăn và thức uống Gạo</t>
  </si>
  <si>
    <t>xã Xuân Hòa, huyện Xuân Lộc</t>
  </si>
  <si>
    <t>Giấy chứng nhần đấu tư số 47121000184 chứng nhận lần đầu ngày 26/12/2008 của UBND tỉnh</t>
  </si>
  <si>
    <t>Quyết định số 414/QĐ-UBND ngày 20/2/2009, số 774/QĐ-UBND ngày 25/3/2009, số 4259/QĐ-UBND ngày 30/12/2015 của UBND tỉnh (cho thuê đất)</t>
  </si>
  <si>
    <t>Cụm nhà máy chế biến nông lâm sản</t>
  </si>
  <si>
    <t>Tờ trình số 685/TTr-STNMT ngày 23/6/2021 của STNMT đề xuất gia hạn tiến độ sử dụng đất</t>
  </si>
  <si>
    <t>Theo báo cáo của STNMT tại Văn bản số 424/STNMT-QH ngày 17/01/2022, Công ty đã đưa đất vào sử dụng để đầu tư dự án</t>
  </si>
  <si>
    <t>Công ty TNHH thương mại - dịch vụ 142</t>
  </si>
  <si>
    <t>xã Phú An, huyện Tân Phú</t>
  </si>
  <si>
    <t>Văn bản số 5588/UBND-CNN ngày 19/7/2007 của UBND tỉnh</t>
  </si>
  <si>
    <t>Quyết định số 1241/QĐ-UBND ngày 17/4/2008 của UBND tỉnh (cho thuê đất )</t>
  </si>
  <si>
    <t>Dự án chợ 142</t>
  </si>
  <si>
    <t>Văn bản số 7718/STNMT-QH ngày 13/11/2018; Văn bản số 3106/STNMT-TT ngày 04/5/2021 của STNMT báo cáo UBND tỉnh</t>
  </si>
  <si>
    <t>Công ty TNHH Một thành viên Thương mại Môi trường Thiên Phước</t>
  </si>
  <si>
    <t>xã Xuân Mỹ, huyện Cẩm Mỹ</t>
  </si>
  <si>
    <t>Văn bản số 177/UBND-CNN ngày 08/01/2008, số 6969/UBND-ĐT ngày 31/8/2015, số 5988/UBND-CNN ngày 11/6/2018; Giấy chứng nhân đầu tư số 47121000326 chứng nhận lần đầu ngày 31/10/2011 của UBND tỉnh</t>
  </si>
  <si>
    <t>Quyết định số 3064/QĐ-UBND ngày 18/11/2011 của UBND tỉnh (giao đất)</t>
  </si>
  <si>
    <t>dự án xây dựng khu xử lý chất thải rắn sinh hoạt, công nghiệp và chất thải nguy hại</t>
  </si>
  <si>
    <t>Tờ trình số 1087/TTr-STNMT ngày 09/10/2019 của STNMT đề xuất gia hạn tién độ sử dụng đất</t>
  </si>
  <si>
    <t>Ngân hàng Thương mại Cổ phần Đầu tư và Phát triển Việt Nam - Chi nhánh Biên Hòa</t>
  </si>
  <si>
    <t>xã Long Giao, huyện Cẩm Mỹ</t>
  </si>
  <si>
    <t>Quyê ́t định số 3830/QĐ-UBND ngày 04/11/2005 của UBND tỉnh</t>
  </si>
  <si>
    <t>Quyết định số 2473/QĐ.UBND ngày 07/3/2006 của UBND tỉnh (cho thuê đất)</t>
  </si>
  <si>
    <t>Dự án xây dựng nhà kho và trụ sở làm việc</t>
  </si>
  <si>
    <t>Văn bản số 4532/STNMT-QH ngày 28/9/2016; Văn bản số 7857/STNMT-QH ngày 19/11/2018, số 6248/STNMT-QH ngày 16/9/2019 đề xuất thu hồi đất</t>
  </si>
  <si>
    <t>Hiện trạng đất trống, chưa triển khai xây dựng công trình trên đất</t>
  </si>
  <si>
    <t>E50</t>
  </si>
  <si>
    <t>Bà Rịa - Vũng Tàu</t>
  </si>
  <si>
    <t>Không có biểu 02</t>
  </si>
  <si>
    <t>F</t>
  </si>
  <si>
    <t>Đồng bằng sông Cửu Long</t>
  </si>
  <si>
    <t>F51</t>
  </si>
  <si>
    <t>Long An</t>
  </si>
  <si>
    <t>Huyện Bến Lức</t>
  </si>
  <si>
    <t>CCN chế biến thực phẩm Vissan của Công ty TNHH MTV Việt Nam Kỹ nghệ súc sản (VISSAN)</t>
  </si>
  <si>
    <t>xã Lương Bình</t>
  </si>
  <si>
    <t>Giấy chứng nhận đầu tư số 50121000144 do UBND tỉnh cấp lần đầu ngày 05/8/2009</t>
  </si>
  <si>
    <t>Quyết định 5209/QĐ-UBND ngày 30/12/2005 của UBND tỉnh</t>
  </si>
  <si>
    <t>Đất cụm công nghiệp</t>
  </si>
  <si>
    <t>Số 1351/KL-STNMT ngày 11/12/2018 của Sở Tài nguyên và Môi trường</t>
  </si>
  <si>
    <t>Đã được cấp giấy chứng nhận QSDĐ số AB068836 ngày 22/3/2006</t>
  </si>
  <si>
    <t>nhận chuyển nhượng dự án theo Văn bản số 1424/UBND-KT ngày 15/5/2009 của UBND tỉnh</t>
  </si>
  <si>
    <t>Nhà máy luyện phôi thép, cán thép của Công ty TNHH Thép Long An</t>
  </si>
  <si>
    <t>xã Long Hiệp</t>
  </si>
  <si>
    <t>Văn bản 2374/CV-UB ngày 16/6/2003 của UBND tỉnh</t>
  </si>
  <si>
    <t>Quyết định số 1548/QĐ-UB ngày 02/6/2004 của UBND tỉnh</t>
  </si>
  <si>
    <t>Số 1486/KL-STNMT ngày 11/11/2019 của Sở Tài nguyên và Môi trường</t>
  </si>
  <si>
    <t>Đã tháo dỡ nhà xưởng, máy móc</t>
  </si>
  <si>
    <t>Mở rộng kho chứa hàng thành phẩm thuộc dự án Nhà xưởng chế tạo khuôn mẫu, gia công cơ khí, đúc nhôm của Công ty TNHH MTV Tân Gia Hưng</t>
  </si>
  <si>
    <t>Quyết định 2125/QĐ-UBND ngày 22/6/2018 của UBND tỉnh</t>
  </si>
  <si>
    <t>Quyết định 1760/QĐ-UBND ngày 22/5/2019 của UBND tỉnh</t>
  </si>
  <si>
    <t>Số 3146/KL-STNMT ngày 25/11/2021 của Sở Tài nguyên và Môi trường</t>
  </si>
  <si>
    <t>San lắp mặt bằng 50% diện tích dự án</t>
  </si>
  <si>
    <t>SX VLXD mới không nung từ phế thải nông-lâm-công nghiệp (SX tấm lợp panel) của Công ty TNHH XD TM DV Lâm Mai</t>
  </si>
  <si>
    <t>xã Lương Hòa</t>
  </si>
  <si>
    <t>Quyết định số 1071/QĐ-UBND ngày 05/4/2006, số 1989/QĐ-UBND ngày 10/8/2006, số 1954/QĐ-UBND ngày 26/7/2007 của UBND tỉnh</t>
  </si>
  <si>
    <t>Số 1487/KL-STNMT ngày 11/11/2019 của Sở Tài nguyên và Môi trường</t>
  </si>
  <si>
    <t>Đã hoàn thành xây dựng hạng mục công trình</t>
  </si>
  <si>
    <t>Khu dân cư, biệt thự nhà vườn của Công ty TNHH TM - DV - DL Vàm Cỏ Đông</t>
  </si>
  <si>
    <t>xã Thạnh Đức</t>
  </si>
  <si>
    <t>Văn bản số 1393/UBND-KT ngày 26/4/2013 của UBND tỉnh</t>
  </si>
  <si>
    <t>Quyết định số 3331/QĐ-UBND ngày 06/10/2014 và 685/QĐ-UBND ngày 02/3/2015</t>
  </si>
  <si>
    <t>Đất ở tại nông thôn</t>
  </si>
  <si>
    <t>Số 1640/KL-STNMT ngày 28/5/2021 của Sở Tài nguyên và Môi trường</t>
  </si>
  <si>
    <t>Đã san lắp mặt bằng toàn bộ dự án, xây dựng hàng rào xung quanh và các công trình phụ trợ</t>
  </si>
  <si>
    <t>Huyện Cần Giuộc</t>
  </si>
  <si>
    <t>Xưởng đóng tàu của Công ty TNHH Lương Cát Caric</t>
  </si>
  <si>
    <t>xã Phước Vĩnh Đông</t>
  </si>
  <si>
    <t>Văn bản 3034/UBND-KT ngày 03/7/2006 của UBND tỉnh</t>
  </si>
  <si>
    <t>Quyết định số 1115/QĐ-UBND ngày 08/4/2014 của UBND tỉnh</t>
  </si>
  <si>
    <t>Số 660/KL-STNMT ngày 18/3/2020 của Sở Tài nguyên và Môi trường</t>
  </si>
  <si>
    <t>Chưa san lấp mặt bằng</t>
  </si>
  <si>
    <t>Đầu tư hạ tầng CCN của Công ty TNHH TM DV XD và ĐT Phát Hải</t>
  </si>
  <si>
    <t>xã Phước Lý</t>
  </si>
  <si>
    <t>Văn bản 1501/UBND-KT ngày 07/5/2010 của UBND tỉnh</t>
  </si>
  <si>
    <t>Quyết định 2448/QĐ-UBND ngày 16/7/2013 của UBND tỉnh</t>
  </si>
  <si>
    <t>Đất CCN</t>
  </si>
  <si>
    <t>Số 1906/KL-STNMT ngày 03/7/2020 của Sở Tài nguyên và Môi trường</t>
  </si>
  <si>
    <t>Đã san lắp mặt bằng</t>
  </si>
  <si>
    <t>Trạm nghiền xi măng của Công ty xi măng Phúc Sơn</t>
  </si>
  <si>
    <t>xã Tân Tập</t>
  </si>
  <si>
    <t>Văn bản 3940/CV-UBND ngày 30/9/2004 của UBND tỉnh</t>
  </si>
  <si>
    <t>1119/QĐ-UBND ngày 07/5/2009 của UBND tỉnh</t>
  </si>
  <si>
    <t>Số 661/KL-STNMT ngày 18/3/2020 của Sở Tài nguyên và Môi trường</t>
  </si>
  <si>
    <t>Huyện Đức Hòa</t>
  </si>
  <si>
    <t>Dự án cán tôn, xà gồ, kéo dây thép các loại của Công ty TNHH XD SX TM XNK Liên Hiệp Thành</t>
  </si>
  <si>
    <t>Hựu Thạnh</t>
  </si>
  <si>
    <t>Văn bản số 1958/UBND-KT ngày 03/5/2006 của UBND tỉnh</t>
  </si>
  <si>
    <t>Quyết định số 1736/QĐ-UBND ngày 06/7/2006 của UBND tỉnh</t>
  </si>
  <si>
    <t>Số 1567/KL-STNMT ngày 03/6/2020 của Sở Tài nguyên và Môi trường</t>
  </si>
  <si>
    <t>Huyện Đức Huệ</t>
  </si>
  <si>
    <t>Trang trại chăn nuôi và trồng trọt của Công ty TNHH TM DV SX Hải Hằng</t>
  </si>
  <si>
    <t>xã Mỹ Thạnh Bắc</t>
  </si>
  <si>
    <t>Văn bản 3192/UBND-NN ngày 08/8/2005; 2904/UBND-KT ngày 26/6/2006; 4393/UBND-KT ngày 13/9/2006 của UBND tỉnh</t>
  </si>
  <si>
    <t>Quyết định 2369/QĐ-UBND ngày 05/10/2006; 2483/QĐ-UBND ngày 19/10/2006 của UBND tỉnh</t>
  </si>
  <si>
    <t>Số 3058/KL-STNMT ngày 24/9/2020 của Sở Tài nguyên và Môi trường</t>
  </si>
  <si>
    <t>Đã xây dựng hạng mục công trình</t>
  </si>
  <si>
    <t>Thành phố Tân An</t>
  </si>
  <si>
    <t>Nhà máy sản xuất nước tinh khiết đóng chai và nước khoáng đóng chai</t>
  </si>
  <si>
    <t>Phường 4</t>
  </si>
  <si>
    <t>Văn bản 1259/UBND-KT ngày 27/4/2011; 1004/UBND-KT ngày 03/4/2012 của UBND tỉnh</t>
  </si>
  <si>
    <t>Quyết định 2134/QĐ-UBND ngày 30/6/2014; 3589/QĐ-UBND ngày 01/9/2016 của UBND tỉnh</t>
  </si>
  <si>
    <t>Số 3256/KL-STNMT ngày 03/12/2021 của Sở Tài nguyên và Môi trường</t>
  </si>
  <si>
    <t>Đã san lắp mặt bằng toàn bộ dự án</t>
  </si>
  <si>
    <t>Huyện Thạnh Hóa</t>
  </si>
  <si>
    <t>Xây dựng xưởng chai, đóng gói thuốc BVTV, sản xuất phân bón vi sinh của Công ty CP Nông nghiệp Mekong Asean</t>
  </si>
  <si>
    <t>xã Tân Tây</t>
  </si>
  <si>
    <t>Văn bản 5860/UBND-KT ngày 19/11/2007; 423/UBND-KT ngày 22/01/2008 của UBND tỉnh</t>
  </si>
  <si>
    <t>Quyết định 403/QĐ-UBND ngày 14/02/2008 của UBND tỉnh</t>
  </si>
  <si>
    <t>Nhà máy chế biến nông sản  xuất khẩu của Công ty CP chế biến nông sản xuất khẩu Sài Gòn - Việt Hưng</t>
  </si>
  <si>
    <t>xã Tân Đông</t>
  </si>
  <si>
    <t>Quyết định 3175/QĐ-UBND ngày 10/11/2010 của UBND tỉnh</t>
  </si>
  <si>
    <t>Số 1908/KL-STNMT ngày 03/7/2020 của Sở Tài nguyên và Môi trường</t>
  </si>
  <si>
    <t>Đã san lắp mặt bằng và xây dựng một số hạng mục công trình</t>
  </si>
  <si>
    <t>Nhà máy sản xuất gạo Gaba của Công ty TNHH MTV Lương thực Vĩnh An</t>
  </si>
  <si>
    <t>Quyết định 2251/QĐ-UBND ngày 10/11/2010; 2008/QĐ-UBND ngày 10/6/2015 của UBND tỉnh</t>
  </si>
  <si>
    <t>Quyết định 3290/QĐ-UBND ngày 09/8/2016 của UBND tỉnh</t>
  </si>
  <si>
    <t>Số 1905/KL-STNMT ngày 03/7/2020 của Sở Tài nguyên và Môi trường</t>
  </si>
  <si>
    <t>Đã được cấp giấy chứng nhận quyền sử dụng đất</t>
  </si>
  <si>
    <t>Nhà máy sản xuất bún gạo của Công ty TNHH MTV Lương thực Vĩnh An</t>
  </si>
  <si>
    <t>Quyết định 2251/QĐ-UBND ngày 10/11/2010 của UBND tỉnh</t>
  </si>
  <si>
    <t>Quyết định 3257/QĐ-UBND ngày 05/8/2016 của UBND tỉnh</t>
  </si>
  <si>
    <t>F52</t>
  </si>
  <si>
    <t>Bến Tre</t>
  </si>
  <si>
    <t>Không có</t>
  </si>
  <si>
    <t>F53</t>
  </si>
  <si>
    <t>Tiền Giang</t>
  </si>
  <si>
    <t>F54</t>
  </si>
  <si>
    <t>Đồng Tháp</t>
  </si>
  <si>
    <t>Thành phố Cao Lãnh</t>
  </si>
  <si>
    <t>Công ty Cổ thức ăn chăn nuôi Hùng Vương Cao Lãnh - Dự án Nhà máy thức ăn chế biến thuỷ sản</t>
  </si>
  <si>
    <t>KCN Trần Quốc Toản, Phường 11, thành phố Cao Lãnh</t>
  </si>
  <si>
    <t>Thuê lại đất KCN</t>
  </si>
  <si>
    <t xml:space="preserve">Quyết định số 266/QĐ-UBND.NĐ ngày 03/9/2019 </t>
  </si>
  <si>
    <t>Kết luận số 3929/KL-TTr.TNMT ngày 12/12/2018 của Giám đốc Sở TN&amp;MT</t>
  </si>
  <si>
    <t>Huyện Lấp Vò</t>
  </si>
  <si>
    <t>Công ty Cổ phần Đầu tư và Phát triển đa quốc gia IDI - Dự án Trung tâm Thương mại thị trấn Lấp Vò</t>
  </si>
  <si>
    <t>thị trấn Lấp Vò, huyện Lấp Vò</t>
  </si>
  <si>
    <t>Quyết định
số 2837/QD-UBND.HC ngày 21/4/2011 của UBND huyện Lấp Vò</t>
  </si>
  <si>
    <t xml:space="preserve">Quyết định số 200/QĐ-UBND.NĐ ngày 29/7/2021 </t>
  </si>
  <si>
    <t>Kết luận số 166/KL-TTr.TNMT ngày 10/12/2019 của Chánh Thanh tra Sở TN&amp;MT</t>
  </si>
  <si>
    <t>Huyện Tháp Mười</t>
  </si>
  <si>
    <t>Ngân hàng TMCP Đông Á - Dự án Trụ sở làm việc chi nhánh huyện Tháp Mười</t>
  </si>
  <si>
    <t>thị trấn Mỹ An, huyện Tháp Mười</t>
  </si>
  <si>
    <t>Quyết định số 119/QĐ-UBND-HC ngày 19/5/2021.</t>
  </si>
  <si>
    <t xml:space="preserve">Kết luận Thanh tra số 109/KL-TTr ngày 06/7/2018 của Chánh Thanh tra Sở TN&amp;MT </t>
  </si>
  <si>
    <t>Công ty TNHH DVTMSX Mỹ Yên - Dự án Nhà máy sấy, xay xát và lau bóng gạo xuất nhập khẩu Mỹ Yên</t>
  </si>
  <si>
    <t>xã Trường Xuân, huyện Tháp Mười</t>
  </si>
  <si>
    <t>Quyết định số 289/QĐ-UBND.NĐ ngày 10/11/2020</t>
  </si>
  <si>
    <t>Kết luận Thanh tra số 57/KL-TTr ngày 02/6/2020 của Chánh Thanh tra Sở TN&amp;MT</t>
  </si>
  <si>
    <t>Huyện Cao Lãnh</t>
  </si>
  <si>
    <t>Công ty Cổ phần Docimexco - Dự án Nuôi trồng thuỷ sản</t>
  </si>
  <si>
    <t>xã Bình Thạnh, huyện Cao Lãnh</t>
  </si>
  <si>
    <t>Quyết định số 274/QĐ-UBND-NĐ ngày 28/10/2021</t>
  </si>
  <si>
    <t>NTTS</t>
  </si>
  <si>
    <t>Kết luận thanh tra số 105/KL-TTr.TNMT ngày 07/7/2015 của Chánh Thanh tra Sở TN&amp;MT</t>
  </si>
  <si>
    <t xml:space="preserve">Công ty Cổ phần Docifish </t>
  </si>
  <si>
    <t>Quyết định số 65/QĐ-UBND-NĐ ngày 07/4/2021</t>
  </si>
  <si>
    <t>Kết luận thanh tra số 634/KL-TTr.TNMT ngày 13/8/20205 của Chánh Thanh tra tỉnh</t>
  </si>
  <si>
    <t>Thành phố Sa Đéc</t>
  </si>
  <si>
    <t>Ngân hàng NN&amp;PTNT chi nhánh Đồng Tháp - Dự án Nhà kho</t>
  </si>
  <si>
    <t>Phường 2, thành phố Sa Đéc</t>
  </si>
  <si>
    <t>Quyết định số 32/QĐ-UBND-NĐ ngày 30/01/2019</t>
  </si>
  <si>
    <t xml:space="preserve">Kết luận số 156/KL-TTr ngày 28/9/2018 của Chánh Thanh tra Sở Tài nguyên và Môi trường  </t>
  </si>
  <si>
    <t>xã Tân Khánh Đông, thành phố Sa Đéc</t>
  </si>
  <si>
    <t>Quyết định số 273/QĐ-UBND-NĐ ngày 28/10/2021</t>
  </si>
  <si>
    <t>F55</t>
  </si>
  <si>
    <t>Kiên Giang</t>
  </si>
  <si>
    <t>55.1</t>
  </si>
  <si>
    <t>Huyện Châu Thành</t>
  </si>
  <si>
    <t>Dự án Nhà máy xử lý nước thải và hệ thống cống thu gom nước thải Khu công nghiệp Thạnh Lộc của Công ty TNHH MTV Miseen</t>
  </si>
  <si>
    <t>Đường số 1, Khu công nghiệp Thạnh Lộc, huyện Châu Thành, tỉnh Kiên Giang</t>
  </si>
  <si>
    <t>Giấy chứng nhận đăng ký đầu tư số 56221000021 do BQLKKT tỉnh Kiên Giang cấp lần đầu ngày 22/9/2014</t>
  </si>
  <si>
    <t>Quyết định cho thuê đất số 594/QD-UBND ngày 15/3/2016</t>
  </si>
  <si>
    <t xml:space="preserve"> Nhà máy xử lý nước thải và hệ thống cống thu gom nước thải Khu công nghiệp Thạnh Lộc</t>
  </si>
  <si>
    <t>Quyết định số 140/QĐ-BQLKKT ngày 10/12/2019 của Ban Quản lý Khu kinh tế về việc chấm dứt hoạt động dự án đầu tư của Công ty TNHH MTV Miseen</t>
  </si>
  <si>
    <t xml:space="preserve">Dự án thuộc trường hợp bị chấm dứt hoạt động theo quy định tại Điểm g, Khoản 1, Điều 48 của Luật Đầu tư năm 2014. </t>
  </si>
  <si>
    <t>Đắp bờ bao khu đất, chưa san lấp mặt bằng, đã triển khai xây dựng tuyến ống thu gom nước thải khoảng 400m và 04 bể xử lý nước thải (02 bể đã ép cọc, 02 bể đã đổ bê tông thành bể nhưng chưa hoàn thành)</t>
  </si>
  <si>
    <t>F56</t>
  </si>
  <si>
    <t>An Giang</t>
  </si>
  <si>
    <t>Thành phố Long Xuyên</t>
  </si>
  <si>
    <t>Khu dân cư, chợ Trung tâm xã Mỹ Khánh, thành phố Long Xuyên của Liên danh Công ty TNHH Xây dựng Tấn Vương - DNTN Cang Trường</t>
  </si>
  <si>
    <t xml:space="preserve">Quyết định số 1162/QĐ-UBND ngày 26 tháng 4 năm 2016 phê duyệt chủ trương đầu tư </t>
  </si>
  <si>
    <t>Kết luận thanh tra số 01/KL-TTT ngày 04 tháng 01 năm 2018</t>
  </si>
  <si>
    <t xml:space="preserve">Huyện Thoại Sơn </t>
  </si>
  <si>
    <t>Dự án Nhà máy chế biến thủy sản Bạn và Tôi của Công ty TNHH MTV nhà máy chế biến thủy sản Bạn và Tôi</t>
  </si>
  <si>
    <t>Giấy chứng nhận đầu tư số 521041000312 lần đầu ngày 01 tháng 12 năm 2011</t>
  </si>
  <si>
    <t xml:space="preserve">Kết luận thanh tra số 680/KL-STNMT ngày 22 tháng 3 năm 2018 </t>
  </si>
  <si>
    <t xml:space="preserve">Huyện Chợ Mới </t>
  </si>
  <si>
    <t>Dự án Hệ thống chế biến gạo, kho chứa, sân phơi của Công ty Cổ phẩn thương mại và dịch vụ Nam Hải An Giang</t>
  </si>
  <si>
    <t>Giấy chứng nhận đầu tư số 521031000281 lần đầu ngày 04 tháng 02 năm 2010</t>
  </si>
  <si>
    <t>Kết luận thanh tra số 1416/KL-STNMT ngày 13 tháng 11 năm 2019</t>
  </si>
  <si>
    <t>F57</t>
  </si>
  <si>
    <t>Vĩnh Long</t>
  </si>
  <si>
    <t>Huyện Long Hồ</t>
  </si>
  <si>
    <t>Nhà máy sơ chế và chế biến nông sản -Công ty Nông nghiệp Kiên Giang</t>
  </si>
  <si>
    <t>xã Đồng Phú</t>
  </si>
  <si>
    <t>Công văn số 685/UBND-KTN ngày 11/3/2015 của UBND tỉnh về việc chấp thuận chủ trương cho Công ty Nông nghiệp Kiên Giang thuê quyền sử dụng đất để thực hiện dự án bến, bãi thu mua hàng nông sản và sơ chế để tiêu thụ trong nước và xuất khẩu</t>
  </si>
  <si>
    <t xml:space="preserve">Quyết định số 1174/QĐ-UBND ngày 13/7/2015 của UBND tỉnh về việc cho Công ty NN Kiên Giang thuê phần đất diện tích 11.480,7m2 để thực hiện dự án “Nhà máy sơ chế và chế biến hàng nông sản” </t>
  </si>
  <si>
    <t>Đất cơ sở sản xuất kinh doanh (SKC)</t>
  </si>
  <si>
    <t>Báo cáo số 4121/BC-STNMT ngày 26/10/2018 của Sở Tài nguyên và Môi trường</t>
  </si>
  <si>
    <t>Công ty Nông nghiệp Kiên Giang được thuê đất bãi bồi diện tích 11.480,7m2 nhưng không sử dụng đất, không triển khai thực hiện dự án “Nhà máy sơ chế và chế biến hàng nông sản”.</t>
  </si>
  <si>
    <t>Đất bãi bồi, chưa khai thác sử dụng</t>
  </si>
  <si>
    <t>Nuôi trồng thuỷ sản - Công ty Cổ phần Thuỷ sản Ánh Dương Xanh</t>
  </si>
  <si>
    <t>xã Bình Hoà Phước</t>
  </si>
  <si>
    <t>Quyết định số 822/QĐ-UBND ngày 20/4/2017 của UBND Tỉnh ban hành về việc phê duyệt kết quả trúng đấu giá quyền sử dụng đất cho thuê đối với Công ty CP Thủy sản Ánh Dương Xanh</t>
  </si>
  <si>
    <t xml:space="preserve">Báo cáo số 1838/BC-STNMT ngày 30/8/2019 của Sở Tài nguyên và Môi trường </t>
  </si>
  <si>
    <t>Công ty CP thuỷ sản Ánh Dương Xanh được thuê đất bãi bồi diện tích 32,93692 ha đất nhưng chưa đưa đất vào sử dụng, chậm triển khai thực hiện dự án nuôi trồng thủy sản</t>
  </si>
  <si>
    <t>Huyện Trà Ôn</t>
  </si>
  <si>
    <t xml:space="preserve">Đầu tư NTTS và kết hợp DLST - Công ty TNHH DV-TM-XD Việt Úc </t>
  </si>
  <si>
    <t>xã Phú Thành</t>
  </si>
  <si>
    <t>Quyết định số 2094/QĐ-UBND, ngày 25/10/2011 của UBND tỉnh v/v giao đất diện tích 243.102,8 m2 cho Công ty TNHH DV-TM-XD Việt Úc để sử dụng vào mục đích đất cơ sở SXKD, thời hạn sử dụng đất 50 năm</t>
  </si>
  <si>
    <t xml:space="preserve">Báo cáo số 643/BC-STNMT, ngày 06/4/2015 của Sở Tài nguyên và Môi trường </t>
  </si>
  <si>
    <t>Công ty TNHH DV-TM-XD Việt Úc không thực hiện nghĩa vụ tài chính sau khi có quyết định giao đất</t>
  </si>
  <si>
    <t>Huyện Vũng Liêm</t>
  </si>
  <si>
    <t>Đầu tư xây dựng cơ sở thu mua  và sơ chế ca cao - Công ty CP TM&amp;SX Nông sản Thảo Li</t>
  </si>
  <si>
    <t>xã Trung Hiếu</t>
  </si>
  <si>
    <t>Quyết định số 2433/QĐ-UBND ngày 04/12/2008 của UBND tỉnh v/v cho Công ty CP Thảo Li thuê 4.150 m2 đất để đầu tư xây dựng cơ sở thu mua và sơ chế ca cao</t>
  </si>
  <si>
    <t xml:space="preserve">đất cơ sở sản xuất kinh doanh </t>
  </si>
  <si>
    <t>Báo cáo số 2862/BC-STNMT ngày 01/9/2020 của Sở Tài nguyên và Môi trường</t>
  </si>
  <si>
    <t>Tiến độ sử dụng đất chậm 24 tháng so với tiến độ dự án theo quy định tại điểm i khoản 1 Điều 64 Luật Đất đai</t>
  </si>
  <si>
    <t>Chăn nuôi gia súc tập trung - Công ty TNHH MTV Chăn nuôi gia súc Hiếu Thành</t>
  </si>
  <si>
    <t>xã Hiếu Thành</t>
  </si>
  <si>
    <t xml:space="preserve">Quyết định số 499/QĐ-UBND ngày 15/3/2017 của UBND tỉnh v/v cho Công ty TNHH MTV Chăn nuôi gia súc Hiếu Thành thực hiện dự án chăn nuôi gia súc tập trung </t>
  </si>
  <si>
    <t xml:space="preserve"> Báo cáo số 687/BC-STNMT ngày 13/3/2020 của Sở Tài nguyên và Môi trường</t>
  </si>
  <si>
    <t>Công ty TNHH MTV Chăn nuôi gia súc Hiếu Thành không sử dụng phần đất được Nhà nước cho thuê hơn 12 tháng liên tục, vi phạm quy định tại điểm i khoản 1 Điều 64 Luật Đất đai</t>
  </si>
  <si>
    <t>Thị xã Bình Minh</t>
  </si>
  <si>
    <t>Nhà máy đóng hộp trái cây, rau củ, quả Sông Hậu - Công ty WEMAKESOHAFRAM</t>
  </si>
  <si>
    <t>Phường Đông Thuận</t>
  </si>
  <si>
    <t>Quyết định số 998/QĐ-UBND ngày 17/6/2015 của UBND tỉnh cho Công ty Wemakesohafarm thuê 47.819m2 đất để thực hiện Dự án “Nhà máy đóng hộp trái cây, rau, củ, quả Sông Hậu”</t>
  </si>
  <si>
    <t>Đất sản xuất kinh doanh phi nông nghiệp</t>
  </si>
  <si>
    <t>Báo cáo số 2688/BC-STNMT ngày 18/7/2018 của Sở Tài nguyên và Môi trường</t>
  </si>
  <si>
    <t>Công ty Wemakesohafarm không sử dụng phần đất được Nhà nước cho thuê hơn 12 tháng liên tục, vi phạm quy định tại điểm i khoản 1 Điều 64 Luật Đất đai</t>
  </si>
  <si>
    <t>Nhà máy xay xát, chế biến và bảo quản nông sản, nông sản sau thu hoạch - Công ty Cổ phần Tập đoàn Hoàng Khang</t>
  </si>
  <si>
    <t>Phường Cái Vồn</t>
  </si>
  <si>
    <t>Quyết định số 1402/QĐ-UBND ngày 24/9/2014 của UBND tỉnh  v/v cho Công ty CP Tập đoàn Hoàng Khang thuê phần đất diện tích 3.964,4m2 để sử dụng theo hiện trạng nhà máy xay xát, chế biến gạo</t>
  </si>
  <si>
    <t>Nhà máy xay xát, chế biến và bảo quản nông sản, nông sản thu hoạch</t>
  </si>
  <si>
    <t>Báo cáo số 174/BC-STNMT ngày 15/01/2021 của Sở Tài nguyên và Môi trường</t>
  </si>
  <si>
    <t>Công ty Tập đoàn Hoàng Khang không sử dụng đất liên tục hơn 12 tháng, vi phạm điểm i khoản 1 Điều 64 Luật Đất đai năm 2013</t>
  </si>
  <si>
    <t>Xây dựng nhà máy bánh kẹo - Công ty Cổ phần bánh kẹo Hải Châu</t>
  </si>
  <si>
    <t>Công văn số 2158/UBND-KTN, ngày 20/6/2018 của UBND tỉnh</t>
  </si>
  <si>
    <t>Quyết định số 1533/QĐ-UBND ngày 19/7/2018 của UBND tỉnh Vĩnh Long về việc cho Công ty CP bánh kẹo Hải Châu thuê 114.408,6m2 đất  để thực hiện dự án xây dựng nhà máy bánh kẹo</t>
  </si>
  <si>
    <t>Báo cáo số 2672/BC-STNMT ngày 19/8/2020 của Sở Tài nguyên và Môi trường</t>
  </si>
  <si>
    <t>Công ty Cổ phần bánh kẹo Hải Châu không sử dụng phần đất được Nhà nước cho thuê hơn 12 tháng liên tục, vi phạm quy định tại điểm i khoản 1 Điều 64 Luật Đất đai</t>
  </si>
  <si>
    <t>F58</t>
  </si>
  <si>
    <t>Trà Vinh</t>
  </si>
  <si>
    <t>Thành phố Trà Vinh</t>
  </si>
  <si>
    <t>Công ty TNHH Phát triển thương mại MêKong Center</t>
  </si>
  <si>
    <t>Khóm 6, Phường 7</t>
  </si>
  <si>
    <t>QĐ điều chỉnh chủ trương đầu tư số 2437/QĐ-UBND ngày 18/6/2020</t>
  </si>
  <si>
    <t>QĐ số 1062/QD-UBND ngày 01/06/2018 (thuê đất)</t>
  </si>
  <si>
    <t>Xây dựng trung tâm dịch vụ giải trí mua sắm Mê -kong Center</t>
  </si>
  <si>
    <t>KL số 01/KL-STNTM ngày 22/01/2021 của Sở TNMT</t>
  </si>
  <si>
    <t>Xây dựng chưa hoàn thành</t>
  </si>
  <si>
    <t>Công ty Cổ phần thương mại dầu khí Cửu Long</t>
  </si>
  <si>
    <t>ấp Vĩnh Hưng, xã Long Đức</t>
  </si>
  <si>
    <t>Giấy chứng nhận đầu tư số 58121000112 do UBND tỉnh cấp ngày 14/4/2015</t>
  </si>
  <si>
    <t>QĐ số 192/QĐ-UBND ngày 26/01/2016 (chuyển mục đích), QĐ số 193/QĐ-UBND ngày 26/01/2016 (cho thuê đất)</t>
  </si>
  <si>
    <t>Xây dựng kho xăng dầu Trà Vinh</t>
  </si>
  <si>
    <t>KL số 43/KL-STNMT ngày 29/11/2019 của Sở TNMT</t>
  </si>
  <si>
    <t>Một phần diện tích chưa đưa vào sử dụng</t>
  </si>
  <si>
    <t xml:space="preserve">Công ty TNHH Hiệp Long Petrol </t>
  </si>
  <si>
    <t>ấp Long Đại, xã Long Đức</t>
  </si>
  <si>
    <t xml:space="preserve">QĐ điều chỉnh chủ trương đầu tư số 3645/QĐ-UBND ngày 09/11/2020 </t>
  </si>
  <si>
    <t xml:space="preserve">QĐ số 2494/QĐ-UBND ngày 18/12/2018 (cho thuê đất) </t>
  </si>
  <si>
    <t>Xây dựng Kho xăng dầu và Cửa hàng xăng dầu</t>
  </si>
  <si>
    <t xml:space="preserve">KL số 11/KL-STNMT ngày 17/8/2021 của Sở TNMT </t>
  </si>
  <si>
    <t>Dự án đang triển khai thực hiện</t>
  </si>
  <si>
    <t xml:space="preserve">Công ty TNHH MTV Thương mại Dịch vụ đo đạc bản đồ Đại An </t>
  </si>
  <si>
    <t>Phường 6, thành phố Trà Vinh</t>
  </si>
  <si>
    <t xml:space="preserve">QĐ điều chỉnh chủ trương đầu tư số 233/QĐ-UBND ngày 03/02/2021 </t>
  </si>
  <si>
    <t>QĐ số 2415/QĐ-UBND ngày 10/12/2018 (cho thuê đất)</t>
  </si>
  <si>
    <t xml:space="preserve">Xây dựng Trường Mầm non tư thục Minh Huyền </t>
  </si>
  <si>
    <t xml:space="preserve">KL số 09/KL-STNMT ngày 17/8/2021 của Sở TNMT </t>
  </si>
  <si>
    <t xml:space="preserve">Công ty  cổ phần Tập đoàn đầu tư Hạ Long </t>
  </si>
  <si>
    <t>Phường 8, thành phố Trà Vinh</t>
  </si>
  <si>
    <t>QĐ số 1487/QĐ-UBND ngày 16/9/2011 (cho thuê đất)</t>
  </si>
  <si>
    <t>Trung tâm Phát triển quỹ đất quản lý</t>
  </si>
  <si>
    <t>Công ty TNHH Thương mại và Sản xuất Bảo Tiên</t>
  </si>
  <si>
    <t>Ấp Khánh Lộc, xã Song Lộc</t>
  </si>
  <si>
    <t>QĐ CTĐT số 1394/QĐ-UBND ngày 06/7/2016</t>
  </si>
  <si>
    <t>QĐ số 81/QĐ-UBND ngày 20/01/2017 (chuyển mục đích sử dụng đất)</t>
  </si>
  <si>
    <t xml:space="preserve">dựng Nhà máy sản xuất các mặt hàng tiêu dùng </t>
  </si>
  <si>
    <t>Kl 39/KL-SNTM ngày 29/11/2019 của Sở TNMT</t>
  </si>
  <si>
    <t>Công ty đã đưa đất vào sử dụng</t>
  </si>
  <si>
    <t>Công ty TNHH Kỹ thuật công nghiệp năng lượng  môi trường Việt Nam</t>
  </si>
  <si>
    <t>Xã Lương Hòa</t>
  </si>
  <si>
    <t>QĐ số 1010/QĐ-UBND ngày 12/6/2017 (cho thuê đất)</t>
  </si>
  <si>
    <t xml:space="preserve">Xây dựng Nhà máy xử lý chất thải rắn sinh hoạt </t>
  </si>
  <si>
    <t>Huyện Cầu Ngang</t>
  </si>
  <si>
    <t>Công ty CP Xuất nhập khẩu Tân Việt</t>
  </si>
  <si>
    <t>ấp Sóc Mới, xã Long Sơn</t>
  </si>
  <si>
    <t>GCN ĐT số 58121000074 ngày 29/6/2011</t>
  </si>
  <si>
    <t>QĐ số 642/QĐ-UBND ngày 04/5/2012 (cho thuê đất)</t>
  </si>
  <si>
    <t>Cơ sở sản xuất phi nông nghiệp</t>
  </si>
  <si>
    <t>KL 05/KL-STNMT ngày 04/7/2016 của Sở TNMT</t>
  </si>
  <si>
    <t>Công ty TNHH Solagron thuê đất thực hiện dự án Nuôi trồng vi tảo kết hợp điện mặt trời</t>
  </si>
  <si>
    <t>DNTN Chăn nuôi Hiệp Mỹ</t>
  </si>
  <si>
    <t>GCN ĐT số 58121000110 ngày 13/02/2015</t>
  </si>
  <si>
    <t>QĐ số 676/QĐ-UBND ngày 06/5/2015 (cho thuê đất)</t>
  </si>
  <si>
    <t>Chăn nuôi gia súc tập trung</t>
  </si>
  <si>
    <t>KL 05/KL-STNMT ngày 07/02/2020 của Sở TNMT</t>
  </si>
  <si>
    <t>Công ty Cổ phần Xuất nhập khẩu Trà Vinh</t>
  </si>
  <si>
    <t>Thị trấn Cầu Ngang</t>
  </si>
  <si>
    <t xml:space="preserve">QĐ CTĐT số 1842/QĐ-UBND ngày 05/10/2017 </t>
  </si>
  <si>
    <t>QĐ số 104/QĐ-UBND ngày 17/01/2018 (cho thuê đất)</t>
  </si>
  <si>
    <t>KL 05/KL-STNMT ngày 22/01/2021 của Sở TNMT</t>
  </si>
  <si>
    <t>Hợp tác xã Nhị Trường</t>
  </si>
  <si>
    <t>Xã Nhị Trường</t>
  </si>
  <si>
    <t>QĐ CTĐT điều chỉnh số 1458/QĐ-UBND ngày 18/7/2018</t>
  </si>
  <si>
    <t>QĐ số 1696/QĐ-UBND ngày 23/8/2018 (cho thuê đất)</t>
  </si>
  <si>
    <t>Huyện Trà Cú</t>
  </si>
  <si>
    <t>Công ty TNHH Gia Hoàng</t>
  </si>
  <si>
    <t>Ấp Trạm, xã Phước Hưng</t>
  </si>
  <si>
    <t>QĐ số 1857/QĐ-UBND ngày 11/12/2007 (chuyển mục đích sử dụng đất)</t>
  </si>
  <si>
    <t>Đất cơ sở sản xuát kinh doanh</t>
  </si>
  <si>
    <t>KL số 888/KL-STNMT ngày 20/7/2015 của Sở TNMT</t>
  </si>
  <si>
    <t>Công ty CP Đầu tư Xây dựng Chợ Lợi Nhân</t>
  </si>
  <si>
    <t>ấp Chợ, xã Tập Sơn, huyện Trà Cú</t>
  </si>
  <si>
    <t>QĐ CTĐT số 1544/QĐ-UBND ngày 01/8/2018</t>
  </si>
  <si>
    <t>QĐ số 2277/QĐ-UBND ngày 14/11/2018 (cho thuê đất)</t>
  </si>
  <si>
    <t>Xây dựng mới Chợ Tập Sơn</t>
  </si>
  <si>
    <t>Kết luận số 10/KL-STNMT ngày 17/8/2021 của Sở TNMT</t>
  </si>
  <si>
    <t>Trên đất chợ còn kiốt của các hộ tiểu thương chưa được di dời</t>
  </si>
  <si>
    <t>Công ty  cổ phần Lưới thép Trà Vinh</t>
  </si>
  <si>
    <t>QĐ số 317/QĐ-UBND ngày 24/02/2010 (giao đất)</t>
  </si>
  <si>
    <t>Công ty TNHH SeoTra</t>
  </si>
  <si>
    <t>xã Ngãi Xuyên và xã Lưu Nghiệp Anh</t>
  </si>
  <si>
    <t>QĐ số 1401/QĐ-UBND ngày 29/7/2010 (cho thuê đất)</t>
  </si>
  <si>
    <t>Xây dựng mô hình phát triển vùng nguyên liệu trồng chuối phục vụ xuất khẩu và nhà xưởng sơ chế</t>
  </si>
  <si>
    <t>Công ty đang lập thủ tục cấp chủ trương đầu tư mới</t>
  </si>
  <si>
    <t>Thị xã Duyên Hải</t>
  </si>
  <si>
    <t>Công ty CP Dịch vụ Kỹ thuật và Thương Mại Hoàng Quý</t>
  </si>
  <si>
    <t>ấp Thống Nhất, xã Long Toàn</t>
  </si>
  <si>
    <t>GCN ĐT số 58221000021 ngày 05/3/2015 do Ban Quản lý Khu kinh tế Trà Vinh cấp</t>
  </si>
  <si>
    <t>QĐ số 1088/QĐ-UBND ngày 29/06/2015 (chuyển mục đích sử dụng đất)</t>
  </si>
  <si>
    <t>Xây dựng nhà chế biến tro xỉ nhiệt điện Duyên Hải</t>
  </si>
  <si>
    <t>KL số 41/KL-STNMT ngày 29/11/2019 của Sở TNMT</t>
  </si>
  <si>
    <t>Công ty TNHH SX TM DV Vận tải Quán Anh</t>
  </si>
  <si>
    <t>ấp Láng Cháo, xã Dân Thành</t>
  </si>
  <si>
    <t>QĐ số 1282/QĐ-UBND ngày 19/7/2017 (chuyển mục đích sử dụng đất)</t>
  </si>
  <si>
    <t>Xây dựng nhà máy xử lý xỉ than đáy lò Trung tâm Nhiệt điện Duyên Hải</t>
  </si>
  <si>
    <t>KL số 42/KL-STNMT ngày 29/11/2019 của Sở TNMT</t>
  </si>
  <si>
    <t>Công ty đang chạy sản xuất thử nghiệm dự án</t>
  </si>
  <si>
    <t>Công ty TNHH Xây dựng Hàm Giang</t>
  </si>
  <si>
    <t>xã Dân Thành</t>
  </si>
  <si>
    <t>QĐ CTĐT số 1953/QĐ-UBND ngày 15/9/2016</t>
  </si>
  <si>
    <t>QĐ số 77/QĐ-BQLKKT ngày 03/6/2019 (cho thuê đất)</t>
  </si>
  <si>
    <t>Xây dựng khu bến tổng hợp Định An</t>
  </si>
  <si>
    <t>KL số 02/KL-STNMT ngày 22/01/2021 của Sở TNMT</t>
  </si>
  <si>
    <t>Công ty đang triển khai thực hiện dự án</t>
  </si>
  <si>
    <t>Công ty TNHH Nhà nông thôn</t>
  </si>
  <si>
    <t xml:space="preserve">xã Trường Long Hòa </t>
  </si>
  <si>
    <t>QĐ số 663/QĐ-CTT ngày 21/4/2004 (cho thuê đất)</t>
  </si>
  <si>
    <t>Công ty Cổ phần Cơ điện lạnh thuê 1,06 ha; Ban Quản lý rừng phòng hộ quản lý 0,2 ha; Ban Quản lý Khu kinh tế quản lý 1,52 ha</t>
  </si>
  <si>
    <t>Công ty TNHH Tân Sinh Việt</t>
  </si>
  <si>
    <t>xã Long Hữu</t>
  </si>
  <si>
    <t>QĐ số 115/QĐ-UBND ngày 18/01/2013 (giao đất)</t>
  </si>
  <si>
    <t xml:space="preserve">Xây dựng Nhà máy xử lý chất thải </t>
  </si>
  <si>
    <t>KL số 09/KL-STNMT ngày 04/7/2016 của Sở TNMT</t>
  </si>
  <si>
    <t>Một phần diện tích cho Công ty Hải Vân thuê đất</t>
  </si>
  <si>
    <t>Huyện Càng Long</t>
  </si>
  <si>
    <t>Công ty TNHH Cooltop</t>
  </si>
  <si>
    <t>ấp Trung, xã Đại Phước, huyện Càng Long</t>
  </si>
  <si>
    <t xml:space="preserve">QĐ CTĐT số 530/QĐ-UBND ngày 12/4/2017 </t>
  </si>
  <si>
    <t>Quyết định số: 819 và 821/QĐ-UBND cùng ngày 18/5/2017 (cho thuê đất)</t>
  </si>
  <si>
    <t>Xây dựng Nhà máy chế biến nông sản trái cây sấy lạnh</t>
  </si>
  <si>
    <t>KL số 08/KL-STNMT ngày 17/8/2021 của Sở TNMT</t>
  </si>
  <si>
    <t>Huyện Tiểu Cần</t>
  </si>
  <si>
    <t xml:space="preserve">Tập đoàn Công nghiệp – Viễn thông Quân đội </t>
  </si>
  <si>
    <t>Khóm 2, thị trấn Tiểu Cần</t>
  </si>
  <si>
    <t xml:space="preserve">QĐ số 2124/QĐ-UBND ngày 16/12/2011 (giao đất) </t>
  </si>
  <si>
    <t>Xây dựng Trung tâm Viễn thông Viettel Tiểu Cần</t>
  </si>
  <si>
    <t>KL số 07/KL-STNMT ngày 17/8/2021 của Sở TNMT</t>
  </si>
  <si>
    <t>Cần Thơ</t>
  </si>
  <si>
    <t>Tổ hợp văn phòng - trung tâm thương mại - khách sạn HD bank tower</t>
  </si>
  <si>
    <t>Phan Đình Phùng, phường Tân An, quận Ninh Kiều</t>
  </si>
  <si>
    <t>Khu dân cư Lô số 6 (Công ty CP Xây dựng TM địa ốc Hồng Loan)</t>
  </si>
  <si>
    <t>KV 5, phường Hưng Thạnh, quận Cái Răng</t>
  </si>
  <si>
    <t>Chợ chuyên doanh lúa gạo Thốt Nốt</t>
  </si>
  <si>
    <t>KV Thới Hòa 1, phường Thới Thuận, quận Thốt Nốt</t>
  </si>
  <si>
    <t>F60</t>
  </si>
  <si>
    <t>Hậu Giang</t>
  </si>
  <si>
    <t>Thành phố Vị Thanh</t>
  </si>
  <si>
    <t>Công ty TNHH Mekong (dự án trung tâm thương mại dịch vụ)</t>
  </si>
  <si>
    <t>Nguyễn Công Trứ, phường 1</t>
  </si>
  <si>
    <t>QĐ số 703/QĐ-UBND ngày 13/3/2006</t>
  </si>
  <si>
    <t>Số 04/KL-STNMT ngày 22/7/2015</t>
  </si>
  <si>
    <t>Đã giao đất cho nhà đầu tư khác</t>
  </si>
  <si>
    <t>Công ty TNHH đầu tư Đại Phát (dự án nhà máy chế biến lương thực, thức ăn gia súc, thủy sản)</t>
  </si>
  <si>
    <t>CCN-TTCN thành phố Vị Thanh, phường VII</t>
  </si>
  <si>
    <t>2870/UBND-NCTH ngày 23/12/2010</t>
  </si>
  <si>
    <t>QĐ số 453/QĐ-UBND ngày 17/3/2011</t>
  </si>
  <si>
    <t>Đất công nghiệp</t>
  </si>
  <si>
    <t>Số 12/KL-STNMT ngày 12/4/2016</t>
  </si>
  <si>
    <t>Công ty Cổ phần 586 Hậu Giang (Dự án nhà máy sản xuất gạch Tuynel)</t>
  </si>
  <si>
    <t>QĐ số 1587/QĐ-UBND ngày 07/9/2007</t>
  </si>
  <si>
    <t>Số 1461/BC-STNMT</t>
  </si>
  <si>
    <t>Ngân hàng TMCP ĐT&amp;PT Việt Nam - chi nhánh Hậu Giang</t>
  </si>
  <si>
    <t>Phường V</t>
  </si>
  <si>
    <t>QĐ số 2481/QĐ-UBND ngày 13/12/2006</t>
  </si>
  <si>
    <t>Số 653/KL-STNMT ngày 26/12/2019</t>
  </si>
  <si>
    <t>Công ty TNHH MTV ĐTPT Nguyễn Kim Hậu Gian</t>
  </si>
  <si>
    <t>Phường I</t>
  </si>
  <si>
    <t>QĐ số 208/QĐ-UBND ngày 09/12/2015</t>
  </si>
  <si>
    <t>Số 462/BC-UBND ngày 18/11/2021 của UBND tp Vị Thanh</t>
  </si>
  <si>
    <t>KCN Sông Hậu</t>
  </si>
  <si>
    <t>Huyện Châu Thành A</t>
  </si>
  <si>
    <t>KCN Tân Phú Thạnh</t>
  </si>
  <si>
    <t>F61</t>
  </si>
  <si>
    <t>Sóc Trăng</t>
  </si>
  <si>
    <t>61.1</t>
  </si>
  <si>
    <t>Huyện Trần Đề</t>
  </si>
  <si>
    <t>61.1.1</t>
  </si>
  <si>
    <t xml:space="preserve">Doanh nghiệp tư nhân Thủy sản Thanh Tiến </t>
  </si>
  <si>
    <t>Cảng cá Trần Đề, ấp Cảng, thị trấn Trần Đề</t>
  </si>
  <si>
    <t>Quyết định số 2080/QĐ-UBND ngày 06/9/2016 của UBND tỉnh</t>
  </si>
  <si>
    <t>34/KL-STNMT ngày 28/11/2018 của Giám đốc Sở TNMT</t>
  </si>
  <si>
    <t>Quá 12 tháng liên tục, với diện tích 483,4m2</t>
  </si>
  <si>
    <t>Đã đưa đất 
vào sử dụng</t>
  </si>
  <si>
    <t>61.2</t>
  </si>
  <si>
    <t>61.2.1</t>
  </si>
  <si>
    <t>Công ty Cổ phần Thủy sản Sóc Trăng</t>
  </si>
  <si>
    <t>Khu công nghiệp An Nghiệp, xã An Hiệp</t>
  </si>
  <si>
    <t>Quyết định số 31/QĐ.BQL.06 ngày 10/10/2006</t>
  </si>
  <si>
    <t>36ngày 10/10/2017 của Giám đốc Sở TNMT</t>
  </si>
  <si>
    <t>Quá 12 tháng liên tục, với diện tích 23.806,6 m2</t>
  </si>
  <si>
    <t xml:space="preserve">Công ty Trách nhiệm hữu hạn Một thành viên Bia Sài Gòn - Sóc Trăng </t>
  </si>
  <si>
    <t>Quyết định số 150/QĐ-UBND ngày 20/7/2011 của UBND tỉnh</t>
  </si>
  <si>
    <t>24/KL-STNMT ngày 01/8/2018 của Giám đốc Sở TNMT</t>
  </si>
  <si>
    <t>Quá 12 tháng liên tục, với diện tích 69.468,1m2</t>
  </si>
  <si>
    <t>Còn trong thời gian được gia hạn</t>
  </si>
  <si>
    <t xml:space="preserve">Công ty Cổ phần Thực phẩm Sao Ta </t>
  </si>
  <si>
    <t>Lô B, Khu công nghiệp An Nghiệp, xã An Hiệp</t>
  </si>
  <si>
    <t>Quyết định số 13/QĐ.BQL.04 ngày 05/11/2004 của Ban Quản lý các Khu công nghiệp tỉnh</t>
  </si>
  <si>
    <t>20/KL-STNMT ngày 01/8/2018 của Giám đốc Sở TNMT</t>
  </si>
  <si>
    <t>Quá 12 tháng liên tục, với diện tích 29.389,7m2</t>
  </si>
  <si>
    <t>F62</t>
  </si>
  <si>
    <t>Bạc Liêu</t>
  </si>
  <si>
    <t>Công ty Cổ phần Thức ăn thủy sản Tomking</t>
  </si>
  <si>
    <t>phường 8, thành phố Bạc Liêu</t>
  </si>
  <si>
    <t>Công ty TNHH XD - TM - DL Công Lý</t>
  </si>
  <si>
    <t>Vĩnh Trạch Đông, tp Bạc Liêu</t>
  </si>
  <si>
    <t>Công ty TNHH TM - DV DL Cẩm Quyên</t>
  </si>
  <si>
    <t>Phường 7, tp Bạc Liêu</t>
  </si>
  <si>
    <t>Doanh nghiệp tư nhân Lý Toản</t>
  </si>
  <si>
    <t>Phường Nhà Mát, tp Bạc Liêu</t>
  </si>
  <si>
    <t>Công ty Cổ phần đầu tư xây dựng Thiên Long</t>
  </si>
  <si>
    <t>Phường 5, tp Bạc Liêu</t>
  </si>
  <si>
    <t>Công ty Cổ phần quốc tế Phương Đông</t>
  </si>
  <si>
    <t>Công ty TNHH thủy sản Đông Hải</t>
  </si>
  <si>
    <t>Xã Vĩnh Trạch Đông, tp Bạc Liêu</t>
  </si>
  <si>
    <t>Công ty TNHH sản xuất giống thủy sản Đức Nguyên</t>
  </si>
  <si>
    <t>Công ty TNHH MTV Hưng Thịnh</t>
  </si>
  <si>
    <t>xã Phong Thanh, TXGR</t>
  </si>
  <si>
    <t>Công ty TNHH xây dựng dịch vụ thương mại Phước Vinh</t>
  </si>
  <si>
    <t>Phường Hộ Phòng, TXGR</t>
  </si>
  <si>
    <t>Công ty lương thực Bạc Liêu</t>
  </si>
  <si>
    <t>Ninh Quới A, Hồng Dân</t>
  </si>
  <si>
    <t>Công ty TNHH MTV Đầu tư xây dựng công trình Hòa Bình</t>
  </si>
  <si>
    <t>Xã Vĩnh Hưng, huyện Vĩnh Lợi</t>
  </si>
  <si>
    <t>Công ty Cổ phần SABECO Sông Hậu</t>
  </si>
  <si>
    <t>Thị trấn Châu Hưng, huyện Vĩnh Lợi</t>
  </si>
  <si>
    <t>Công ty Cổ phần nước sạch Đông Hải</t>
  </si>
  <si>
    <t>Thị trấn Gành Hào, huyện Đông Hải</t>
  </si>
  <si>
    <t>F63</t>
  </si>
  <si>
    <t>Cà Mau</t>
  </si>
  <si>
    <t>Thành phố Cà Mau</t>
  </si>
  <si>
    <t>Dự án trung tâm điện ảnh - DVTM</t>
  </si>
  <si>
    <t>Phường 2</t>
  </si>
  <si>
    <t>Đất CSVH có KD</t>
  </si>
  <si>
    <t>Dự án Khu đô thị mới Thiên Phong</t>
  </si>
  <si>
    <t>Phường 1</t>
  </si>
  <si>
    <t>Khu dân cư</t>
  </si>
  <si>
    <t>Dự án Khu dịch vụ, văn hóa, thể thao cao cấp</t>
  </si>
  <si>
    <t>Phường 9</t>
  </si>
  <si>
    <t>Đất XD CSTTTT</t>
  </si>
  <si>
    <t>Huyện U Minh</t>
  </si>
  <si>
    <t>Dự án ĐTXD nhà máy sản xuất gạch không nung...</t>
  </si>
  <si>
    <t>Ấp 6, xã Khánh An</t>
  </si>
  <si>
    <t>Dự án trung tâm khảo nghiệm và sản xuất mía giống</t>
  </si>
  <si>
    <t>Ấp Tân Phú, xã Khánh An</t>
  </si>
  <si>
    <t>Đất CSSXKD</t>
  </si>
  <si>
    <t>Huyện Dầm Dơi</t>
  </si>
  <si>
    <t>Khu du lịch sinh thái kết hợp nuôi động vật hoang dã</t>
  </si>
  <si>
    <t>Ấp Tân Hiệp, xã Tân Dân</t>
  </si>
  <si>
    <t>Đất rừng đặc dụng</t>
  </si>
  <si>
    <t>……, ngày….tháng……năm 2021
ỦY BAN NHÂN DÂN TỈNH, TP….</t>
  </si>
  <si>
    <t>Vướng mắc, khó khăn</t>
  </si>
  <si>
    <t>A</t>
  </si>
  <si>
    <t xml:space="preserve">Trung du và miền núi phía bắc </t>
  </si>
  <si>
    <t>phường Gia Sàng - TP Thái Nguyên</t>
  </si>
  <si>
    <t>Khu đô thị cao cấp Vườn Phượng Hoàng tại phường Phú Đông, thành phố Tuy Hòa của Công ty cổ phần Đầu tư INVESTCOM Phú Yên</t>
  </si>
  <si>
    <t>Khu du lịch liên hợp cao cấp New City Việt Nam (Khu An Phú) của Công ty TNHH New City Việt Nam</t>
  </si>
  <si>
    <t>Xã An Phú Thành phố Tuy Hòa</t>
  </si>
  <si>
    <t>Cho phép tiếp tục hoàn tất hồ sơ, thực hiện dự án</t>
  </si>
  <si>
    <t>Chưa thực hiện</t>
  </si>
  <si>
    <t>Gia hạn tiến độ sử dụng đất</t>
  </si>
  <si>
    <t>xã Đức Lập Hạ</t>
  </si>
  <si>
    <t>F59</t>
  </si>
  <si>
    <t>59.1</t>
  </si>
  <si>
    <t>Quận Ninh Kiều</t>
  </si>
  <si>
    <t>Người lập
(ký, ghi rõ họ tên)</t>
  </si>
  <si>
    <t>Biểu số 03</t>
  </si>
  <si>
    <r>
      <rPr>
        <b/>
        <sz val="12"/>
        <color theme="1"/>
        <rFont val="Times New Roman"/>
        <family val="1"/>
      </rPr>
      <t xml:space="preserve">DANH SÁCH 
Các dự án, công trình có kết luận thanh tra, kiểm tra, kiểm toán, kết luận của cơ quan kiểm tra Đảng trên địa bàn cả nước 
(tính đến ngày….tháng…năm….)
</t>
    </r>
    <r>
      <rPr>
        <i/>
        <sz val="12"/>
        <color theme="1"/>
        <rFont val="Times New Roman"/>
        <family val="1"/>
      </rPr>
      <t>(Kèm theo Báo cáo số……ngày….. tháng……. năm …….)</t>
    </r>
  </si>
  <si>
    <t xml:space="preserve">Tên dự án, công trình,
chủ đầu tư </t>
  </si>
  <si>
    <t>Quyết định giao đất, cho thuê đất</t>
  </si>
  <si>
    <t>Diện tích đất (ha)</t>
  </si>
  <si>
    <t>Hiện trạng sử dụng đất</t>
  </si>
  <si>
    <t>Vi phạm theo kết luận, thanh tra, kiểm tra,..</t>
  </si>
  <si>
    <t>Đề xuất
 kiến nghị</t>
  </si>
  <si>
    <t>Dự án đầu tư xây dựng khu nhà ở Tân Thanh, phường Tân Thanh, phường Him Lam, Thành phố Điện Biên Phủ (Dự án Khu nhà ở Tân Thanh)</t>
  </si>
  <si>
    <t>Phường Tân Thanh, Him Lam thành phố Điện Biên Phủ</t>
  </si>
  <si>
    <t>Quyết định số 1095/QĐ-UBND ngày 28/10/2015 của UBND tỉnh Điện Biên</t>
  </si>
  <si>
    <t>Khu nhà ở Tân Thanh</t>
  </si>
  <si>
    <t>Dự án đã triển khai các thủ tục quy hoạch tổng mặt bằng, chuẩn bị đầu tư, thu hồi, giao đất, bồi thường giải phóng mặt bằng cấp giấy chứng nhận đầu tư và triển khai đầu tư các hạng mục công trình giai đoạn 1</t>
  </si>
  <si>
    <t>Kết luận thanh tra số 189/KL-TTr ngày 14/4/2021</t>
  </si>
  <si>
    <t>1. Dự án được đầu tư xây dựng trong thời gian dài, chịu sự điều chỉnh của nhiều quy định pháp luật liên quan đến đầu tư, xây dựng, quản lý kinh doanh bất động sản, nhà ở, đất đai, quá trình triển khai dự án, một số quy định của nhà nước có sự thay đổi, điều chỉnh, trong khi các quy định chi tiết hướng dẫn thi hành chưa được ban hành kịp thời, thống nhất; mặt khác đây là một trong những dự án nhà ở thương mại đầu tiên được triển khai trên địa bàn tỉnh nên còn nhiều lúng túng trong công tác quản lý.</t>
  </si>
  <si>
    <t>Yêu các sở: Xây dựng, Tài nguyên và Môi trường, Tài chính, Kế hoạch và Đầu tư, UBND thành phố Điện Biên phủ và Công ty cổ phần đầu tư xây dựng và công nghệ môi trường tỉnh rà soát, đánh giá lại toàn bộ hiện trạng đầu tư phần hệ thống hạ tầng kỹ thuật của chủ đầu tư để xử lý các vi phạm và hướng dẫn thực hiện các thủ tục đầu tư, quản lý kinh doanh bất động sản của dự án đảm bảo theo quy định.</t>
  </si>
  <si>
    <t xml:space="preserve">Đang thực hiện </t>
  </si>
  <si>
    <t>2. Công tác bồi thường, GPMB, tái định cư dự án còn vướng mắc về trình tự, thủ tục và chưa tạo được sự đồng thuận, ủng hộ của một số hộ gia định, cá nhân thuộc đối tượng của dự án do đó việc giải phòng, bàn gia mặt bằng triển khai dự án gặp nhiều khó khăn và kéo dài</t>
  </si>
  <si>
    <t>Yêu cầu Sở Tài nguyên và Môi trường rà soát hiện trạng việc quản lý, sử dụng diện tích đất đã giao thực hiện dự án để xử lý các vi phạm, tham mưu trình UBND tỉnh xem xét điều chỉnh phạm vi sử dụng đất, giao đất của các dự án, trong đó xác định rõ diện tích đất, mục đích sử dụng đất, thời hạn, thời điểm giao đất, cho thuê đất thuộc phạm vi dự án.</t>
  </si>
  <si>
    <t>Dự án đầu tư xây dựng Bãi đỗ xe tĩnh</t>
  </si>
  <si>
    <t>Thành phố Điện Biên Phủ</t>
  </si>
  <si>
    <t>Quyết định số 851/QĐ-UBND ngày 02/7/2008 của UBND tỉnh Điện Biên</t>
  </si>
  <si>
    <t>Xây dựng bãi đỗ xe tĩnh</t>
  </si>
  <si>
    <t>Đã thực hiện công tác đền bù, giải phóng mặt bằng, cải tạo, san lấp mặt bằng</t>
  </si>
  <si>
    <t>Kết luận thanh tra số 258/KL-TTr ngày 28/6/2019</t>
  </si>
  <si>
    <t>1. Dự án đầu tư Bãi đỗ xe tĩnh thành phố Điện Biên Phủ được triển khai thực hiện trong thời gian dài song không đạt mục đích đề ra. Quá trình thực hiện dự án của đơn vị chủ đầu tư có nhiều sai phạm như: Sử dụng đất không đúng mục đích theo quy hoạch được duyệt, tự ý xây dựng nhiều công trình không phép, vi phạm quy hoạch, vi phạm các quy định về quản lý đầu tư xây dựng, vi phạm tĩnh không sân bay; nợ đọng tiền thuê đất</t>
  </si>
  <si>
    <t>Yêu cầu thu hồi toàn bộ diện tích đất đã cho Công ty cổ phần vận tải ô tô Điện Biên thuê để thực hiện xây dựng Bãi đỗ xe tĩnh thành phố Điện Biên phủ do vi phạm pháp luật về quản lý, sử dụng đất đai.</t>
  </si>
  <si>
    <t>Đã hoàn thành</t>
  </si>
  <si>
    <t>2. Các tồn tại sai phạm của dự án đã xẩy ra từ nhiều năm, song UBND thành phố Điện Biên Phủ và các cơ quan chức năng như: Sở Xây dựng, Sở Tài nguyên và Môi trường đã tổ chức thanh tra, kiểm tra nhưng không phát hiện đầy đủ các vi phạm; chưa quyết liệt, chưa có giải pháp cụ thể để xử lý dứt điểm các vi phạm; để dự án kéo dài, không đạt mục đích, gây mất mỹ quan đô thị, lãng phí nguồn lực đất đai. Trong quá trình triển khai không công bố quy hoạch, công tác giải phóng mặt bằng không theo quy hoạch; thủ tục giao đất, cho thuê đất, cấp giấy chứng nhận quyền sử dụng đất, cấp giấy phép xây dựng không đảm bảo quy định. Chưa kịp thời tham mưu UBND tỉnh biện pháp xử lý vi phạm pháp luật về đất đai theo quy định</t>
  </si>
  <si>
    <t>Yêu cầu Sở Xây dựng, Sở Tài nguyên và Môi trường, UBND thành phố Điện Biên Phủ thực hiện các biện pháp, yêu cầu Chủ đầu tư tự phá dỡ, di dời toàn bộ vật liệu, tài sản ra khỏi mặt bằng Dự án, trả lại toàn bộ diện tích đất được thuê theo Quyết định thu hồi đất.</t>
  </si>
  <si>
    <t>Yêu cầu Cục thuế tỉnh tiến hành các biện pháp thu đủ số thuế còn nợ đọng của đơn vị, cho phép khấu trừ số tiền bồi thường, hỗ trợ giải phóng mặt bằng.</t>
  </si>
  <si>
    <t>UBND xã Sính Phình</t>
  </si>
  <si>
    <t>Xã Sính Phình, huyện Tủa Chùa</t>
  </si>
  <si>
    <t>Trụ sở làm việc mới của UBND xã Sính Phình</t>
  </si>
  <si>
    <t>Đã xây dựng trụ sở xã</t>
  </si>
  <si>
    <t>Kêt luận số 06/KL-CT ngày 29/11/2017 của UBND huyện Tủa Chùa</t>
  </si>
  <si>
    <t>UBND xã chưa được UBND tỉnh giao đất đã triển khai xây dựng công trình</t>
  </si>
  <si>
    <t>Yêu cầu UBND xã Sính Phình hoàn thiện thủ tục giao đất, cấp Giấy chứng nhận quyền sử dụng đất quyền sở hữu nhà ở và tài sản khác gắn liền với đất theo quy định.</t>
  </si>
  <si>
    <t>Huyện Kim Bôi</t>
  </si>
  <si>
    <t>chưa đầu tư xây dựng</t>
  </si>
  <si>
    <t>Công ty đã đầu tư xây dựng một số hạnh mục của dự án tuy nhiên do còn khó khăn về tài chính nên chưa triển khai tiếp</t>
  </si>
  <si>
    <t>Đề nghị chủ đầu tư Công ty cổ phần bất động sản An Thịnh Hòa Bình yêu cầu nhà đầu tư đưa đất vào sử dụng hoặc đơn phương chấm dứt hợp đồng cho thuê lại đất, báo cáo các cơ quan có thẩm quyền để công khai việc chậm tiến độ sử dụng đất của bên thuê lại. Trường hợp bên thuê đất vẫn không đưa đất vào sử dụng, chậm tiến độ sử dụng đất thì báo cáo Sở TNMT xem xét, tham mưu cho UBND tỉnh thu hồi đối với diện tích đất vi phạm và giao cho Chủ đầu tư kinh doanh kết cấu hạ tầng KCN thực hiện cho nhà đầu tư có nhu cầu sử dụng đất thuê lại theo quy định</t>
  </si>
  <si>
    <t xml:space="preserve">Lạng Sơn </t>
  </si>
  <si>
    <t>Khu đất ga Đồng Mỏ của Tổng Công ty đường sắt Việt Nam</t>
  </si>
  <si>
    <t>Thị trấn Đồng Mỏ, huyện Chi Lăng</t>
  </si>
  <si>
    <t>QĐ số 718/1998 QĐ/UB-XD ngày 06/6/1998</t>
  </si>
  <si>
    <t>Sử dụng cho hoạt động ngành đường sắt</t>
  </si>
  <si>
    <t>Các công trình phục vụ hoạt động đường sắt, khu tập thể…</t>
  </si>
  <si>
    <t>Kết luận thanh tra số 01/KL-STNMT ngày 14/3/2019: Không đăng ký đất đai lần đầu đối với 04 khu đất diện tích 1.719,80 m2
Không thực hiện đăng ký biến động đối với 14 khu đất, tổng diện tích 58.967,55 m2</t>
  </si>
  <si>
    <t>Đã có văn bản đôn đốc, báo cáo thực hiện Kết luận thanh tra, đến nay đơn vị chưa có báo cáo, chưa thực hiện biện pháp khắc phục hậu quả</t>
  </si>
  <si>
    <t>Tiến hành hậu kiểm việc thực hiện KL thanh tra của đơn vị trong năm 2022</t>
  </si>
  <si>
    <t xml:space="preserve">Dự án Khách sạn, sân golf Hoàng Đồng – Lạng Sơn do Công ty Cổ phần Quốc tế Lạng Sơn làm chủ đầu tư
</t>
  </si>
  <si>
    <t xml:space="preserve">Thôn Nà Tâm, xã Hoàng Đồng, thành phố Lạng Sơn
</t>
  </si>
  <si>
    <t xml:space="preserve">Quyết định số 2129/QĐ-UBND ngày 21/10/2009, của UBND tỉnh Lạng Sơn
</t>
  </si>
  <si>
    <t xml:space="preserve">Xây dựng dự án
</t>
  </si>
  <si>
    <t xml:space="preserve">Công ty mới chỉ hoàn thành hạng mục Sân tập golf và hạng mục Nhà đa năng (từ tháng 7/2017); hoàn thành một số hạng mục hạ tầng kỹ thuật tại khu nhà ở thương mại (đường giao thông nội bộ, cấp điện, thoát nước, chiếu sáng, cảnh quan); thi công dở dang một số hạng mục, gồm: 192/662 căn hộ ở thương mại (trong 192 căn đã được thi công có 72 căn đã xong phần thô, 120 căn còn dở dang và đã dừng thi công từ tháng 5/2010), phần lót móng tầng hầm của 01/02 đơn nguyên Khách sạn 5 sao (dừng thi công từ năm 2009).
</t>
  </si>
  <si>
    <t xml:space="preserve">Kết luận số 11/KL-UBND ngày 05/01/2020 của Chủ tịch UBND tỉnh Lạng Sơn: Quá trình triển khai thực hiện Dự án, chủ đầu tư chưa thực hiện đầy đủ nghĩa vụ của nhà đầu tư; có nhiều hạn chế, thiếu sót, sai phạm trong chấp hành pháp luật về xây dựng, trong thực hiện nghĩa vụ về thuế, phí...; tiến độ thực hiện Dự án rất chậm so với tiến độ quy định trong chứng nhận đăng ký đầu tư và cam kết của Chủ đầu tư; việc chậm tiến độ thực hiện Dự án đã làm ảnh hưởng đến môi trường đầu tư kinh doanh của tỉnh và không gian, cảnh quan của thành phố Lạng Sơn.
</t>
  </si>
  <si>
    <t>Năng lực của các nhà đầu tư làm ảnh hưởng đến tiến độ thực hiện dự án của các nhà đầu tư chậm so với tiến độ quy định trong chứng nhận đăng ký đầu tư và cam kết của Chủ đầu tư; việc chậm tiến độ thực hiện Dự án đã làm ảnh hưởng đến môi trường đầu tư kinh doanh của tỉnh và không gian, cảnh quan của thành phố Lạng Sơn, mặc dù đã được tỉnh Lạng Sơn tạo nhiều điều kiện thuận lợi để triển khai; Do chủ đầu tư là người nước ngoài khi về nước không có giấy ủy quyền cho người đại diện hợp pháp thì khi thực hiện các đợt kiểm tra, giám sát tiến độ không có người đại diện theo pháp luật của công ty làm việc dẫn đến việc thực hiện các thủ tục xử phạt vi phạm hành chính trong lĩnh vực đăng ký kinh doanh, lĩnh vực xây dựng gặp khó khăn.</t>
  </si>
  <si>
    <t>Các cơ quan, tổ chức đang thực hiện.</t>
  </si>
  <si>
    <t xml:space="preserve">Công ty Cổ phần Bảo Lộc tại Lạng Sơn </t>
  </si>
  <si>
    <t>lô D5, khu vực cửa khẩu Tân Thanh, huyện Văn Lãng</t>
  </si>
  <si>
    <t xml:space="preserve">Quyết định số 1513/QĐ-UB ngày 24/9/2004 </t>
  </si>
  <si>
    <t>Xây dựng công trình</t>
  </si>
  <si>
    <t>Hiện trạng trên khu đất tại thời điểm thanh tra có các hạng mục công trình: Văn phòng làm việc và kinh doanh 03 tầng; 05 gian nhà kho; 03 gian ki ốt bán hàng; khu vệ sinh và 07 gian nhà kho, trong đó 07 gian nhà khodo Công ty Vật tư tổng hợp Hà Nam Ninh xây dựng có phần móng, tường đã xây dựng lấn sang đấtquy hoạchđườnggiao thông nội bộ theo Quyết định số 1574/QĐ/UB-XDngày 06/9/1999 của UBND tỉnh, nay là đất công cộng</t>
  </si>
  <si>
    <t xml:space="preserve">Kết luận thanh tra số 12/KL-UBND ngày 22/02/2020 của Chủ tịch UBND tỉnh: Tại thời điểm thanh tra, việc chấp hành các quy định của pháp luật về xây dựng, quản lý sử dụng đất được thuê, việc thực hiện nghĩa vụ tài chính với nhà nước của Công ty còn chưa tuân thủ đúng, đầy đủ các quy định của pháp luật: lấn chiếm đất, lấn chiếm không gian của lô đất liền kề, không thực hiện đầy đủ trách nhiệm, nghĩa vụ của người sử dụng đất theo quy định. Công ty đã vi phạm trong thực hiện pháp luật về thuế và sử dụng hóa đơn, chứng từ. </t>
  </si>
  <si>
    <t xml:space="preserve">Dự án Dự án Trung tâm phân phối bán sỉ và kho vận của Công ty Cổ phần Tập đoàn Phú Thái 
</t>
  </si>
  <si>
    <t xml:space="preserve">Phường Đông Kinh, thành phố Lạng Sơn
</t>
  </si>
  <si>
    <t xml:space="preserve">Quyết định số 2251/QĐ-UBND ngày 03/12/2007 của Chủ tịch UBND tỉnh Lạng Sơn
</t>
  </si>
  <si>
    <t xml:space="preserve">Đầu tư xây dựng và đưa vào khai thác hạng mục Trung tâm thương mại, dịch vụ, văn phòng, Trung tâm giới thiệu sản phẩm, Khu văn phòng, đa năng, Khu tổng kho, Đường Giao thông, bãi đỗ xe và trưng bày sản phẩm, Cây xanh, Khu biến áp, xử lý rác thải;
Công ty Cổ phần ô tô Trường Hải sử dụng Hạng mục Showroom, xưởng bảo hành, bảo trì, xe ô tô.
</t>
  </si>
  <si>
    <t>Kết luận thanh tra số 54/KL-TTr ngày 23/4/2018 của Chánh Thanh tra tỉnh: Chưa  đầu tư xây dựng công trình, hạng mục công trình trên khu đất, khu đất đã được cho thuê; vi phạm trong hoạt động đầu tư và quản lý, sử dụng đất, đủ điều kiện để thu hồi Giấy chứng nhận đầu tư và xử lý đối với việc sử dụng đất của Dự án; Dự án thuộc trường hợp bị chấm dứt hoạt động theo quy định tại điểm g, Khoản 1, Điều 48 Luật Đầu tư năm 2014; cần thu hồi Giấy chứng nhận đầu tư theo quy định tại điểm c, Khoản 2, Điều 41, Nghị định số 118/2015/NĐ-CP ngày 12/11/2015 của Chính phủ, quy định chi tiết và hướng dẫn thi hành một số điều của Luật Đầu tư.</t>
  </si>
  <si>
    <t xml:space="preserve">Chủ đầu tư Dự án (Công ty CPTĐ Phú Thái) chưa nghiêm túc thực hiện đầy đủ nghĩa vụ của nhà đầu tư; chưa chủ động, khẩn trương triển khai đầu tư dự án sau khi đã được cơ quan có thẩm quyền cấp giấy chứng nhận đầu tư và được giao đất để thực hiện dự án. Thực tế chủ đầu tư chưa tập trung triển khai các hạng mục chính của dự án này.
</t>
  </si>
  <si>
    <t xml:space="preserve">Dự án xây dựng trụ sở làm việc và nhà xưởng sản xuất của Công ty TNHH Hà Sơn.
</t>
  </si>
  <si>
    <t xml:space="preserve">Thôn Rọ Phải, xã Mai Pha, thành phố Lạng Sơn
</t>
  </si>
  <si>
    <t>Quyết định số 433/QĐ-UB-KT ngày 23/3/2004
của UBND tỉnh Lạng Sơn</t>
  </si>
  <si>
    <t xml:space="preserve"> xây dựng trụ sở làm việc và xưởng sản xuất
</t>
  </si>
  <si>
    <t xml:space="preserve">Nhà làm việc tạm của công nhân giai đoạn 1 và khu ở của cán bộ nhân viên
</t>
  </si>
  <si>
    <t xml:space="preserve">Dự án xây dựng trụ sở làm việc và nhà xưởng sản xuất của Công ty TNHH Hà Sơn có nhiều vi phạm, chưa tuân thủ đúng trình tự, thủ tục, thẩm quyền theo quy định của pháp luật về đầu tư, xây dựng, đất đai và tài nguyên khoáng sản.
</t>
  </si>
  <si>
    <t>Văn bản yêu cầu khắc phục các tồn tại được chỉ ra sau kiểm tra</t>
  </si>
  <si>
    <t xml:space="preserve">Dự án Đầu tư xây dựng Bến xe phía Nam thành phố Lạng Sơn do Công ty cổ phần vận tải ô tô số 2 Lạng Sơn làm chủ đầu tư  
</t>
  </si>
  <si>
    <t>Thôn Nà Soong, xã Yên Trạch, huyện Cao Lộc</t>
  </si>
  <si>
    <t>Quyết định số 933/QĐ-UBND ngày 10/6/2015 
của UBND tỉnh Lạng Sơn</t>
  </si>
  <si>
    <t xml:space="preserve">Dự án đã được đưa vào khai thác, đạt tiêu chuẩn bến xe khách loại 3 theo Quyết định số 1525/QĐ-SGTVT ngày 17/7/2017 của Giám đốc Sở Giao thông vận tải về công bố đưa Bến xe khách vào khai thác. 
</t>
  </si>
  <si>
    <t xml:space="preserve">Quá trình thực hiện Dự án còn có một số hạn chế, thiếu sót trong tuân thủ pháp luật về đầu tư, đất đai, xây dựng: Việc thẩm tra Dự án đầu tư để trình UBND tỉnh cấp Giấy chứng nhận đầu tư đã chưa đánh giá sự phù hợp của Dự án với quy hoạch sử dụng đất, không có kiến nghị cập nhật Dự án vào quy hoạch, kế hoạch sử dụng đất; việc thu hồi đất, bồi thường, giải phóng mặt bằng còn có nội dung không đảm bảo chặt chẽ; không tuân thủ đầy đủ các quy định của pháp luật trong hoạt động xây dựng; tiến độ thực hiện không đảm bảo đảm theo Giấy chứng nhận đầu tư. 
</t>
  </si>
  <si>
    <t>Quá trình thực hiện công tác thu hồi, bồi thường giải phóng mặt bằng, hỗ trợ và tái định cư, có 08 hộ dân trú tại thôn Nà Soong, xã Yên Trạch, huyện Cao Lộc bị thu hồi đất để thực hiện Dự án không bàn giao mặt bằng và có đơn khiếu nại, 06 công dân có đơn khởi kiện vụ án hành chính và được Tòa án nhân dân tỉnh thụ lý vụ án.</t>
  </si>
  <si>
    <t>Khu đô thị mới Hữu Lũng, huyện Hữu Lũng, tỉnh Lạng Sơn do Liên danh Công ty cổ phần Trường Thịnh Phát Lạng Sơn và Công ty cổ phần Trường Thịnh Phát làm chủ đầu tư.</t>
  </si>
  <si>
    <t xml:space="preserve">Thôn Ao Đẫu và thôn Na Hoa, xã Sơn Hà, huyện Hữu Lũng, tỉnh Lạng Sơn. 
</t>
  </si>
  <si>
    <t xml:space="preserve">Quyết định số 271/QĐ-UBND ngày 31/1/2019
</t>
  </si>
  <si>
    <t xml:space="preserve">Đang thu hồi, bồi thường, giải phóng mặt bằng
</t>
  </si>
  <si>
    <t>Quá trình thực hiện Dự án còn có một số hạn chế, thiếu sót trong tuân thủ pháp luật về đầu tư, đất đai: diện tích đất sử dụng cho dự án theo Nghị quyết của Hội đồng nhân dân tỉnh là không phù hợp với diện tích đất được điều chỉnh Quy hoạch sử dụng đất đến năm 2020 để thực hiện Dự án ; diện tích đất được quy hoạch chi tiết xây dựng, diện tích đất thực hiện Dự án trích đo địa chính khu đất vượt diện tích điều chỉnh quy hoạch sử dụng đất đến năm 2020; đưa diện tích được quy hoạch sử dụng đất cho Dự án xây dựng Bệnh viện Hà Nội Medic vào kế hoạch sử dụng đất cho dự án là không đảm bảo quy định của pháp luật; việc thu hồi đất không đảm bảo trình tự thu hồi đất quy định tại Khoản 1, Điều 69 Luật Đất đai.</t>
  </si>
  <si>
    <t xml:space="preserve">Quá trình giải phóng mặt băng có một số hộ bị ảnh hưởng thu hồi đất không hợp tác, đơn thư tập thể, vượt cấp, đòi yêu sách không có cơ sở pháp lý như: đền bù theo giá thỏa thuận, đòi được nhiều lô tái định cư, đòi tái định cư ra mặt đường, mỗi lô tái định cư phải 400 m2, giữ lại đất để gia đình canh tác...
</t>
  </si>
  <si>
    <t xml:space="preserve">Công ty TNHH MTV Xe điện DK Việt Nhật 
</t>
  </si>
  <si>
    <t xml:space="preserve">thôn Quán Hồ, xã Hoàng Đồng, thành phố Lạng Sơn. 
</t>
  </si>
  <si>
    <t xml:space="preserve">Giấy chứng nhận đăng ký doanh nghiệp (lần đầu) số 4900770305 ngày 13/01/2014
</t>
  </si>
  <si>
    <t xml:space="preserve">Xây dựng nhà xưởng
</t>
  </si>
  <si>
    <t xml:space="preserve">xây tường rào, kè đá bao quanh. Trên khu đất có các công trình: Trụ sở văn phòng Công ty, nhà bảo vệ nhà để ở; nhà kho khung thép (nhà xưởng); nhà khung sắt bán mái lợp tôn sử dụng để phụ tùng; đường bê tông và một phần đất trống…
</t>
  </si>
  <si>
    <t>có hành vi vi phạm pháp luật về đất đai, xây dựng, môi trường trong quá trình xây dựng nhà xưởng, hoạt động sản xuất kinh doanh</t>
  </si>
  <si>
    <t xml:space="preserve">Khó khăn, vướng mắc trong việc thực hiện các biện pháp khắc phục hậu quả, xử lý vi phạm hành chính đối với các hành vi vi phạm trong lĩnh vực xây dựng, đất đai. Đến hết năm 2023, Công ty phải hoàn thành việc di dời toàn bộ cơ sở sản xuất sang vị trí mới do Công ty tạo lập phù hợp với quy định của pháp luật, tháo dỡ các công trình xây dựng vi phạm, trả lại mặt bằng để sử dụng đất đúng mục đích.
</t>
  </si>
  <si>
    <t>Đầu tư xây dựng cơ sở hạ tầng khu dân cư số 3 phường Tân Thịnh, thành phố Thái Nguyên</t>
  </si>
  <si>
    <t>phường Tân Thịnh - TP Thái Nguyên</t>
  </si>
  <si>
    <t>số 1847/QĐ-UBND ngày 04/8/2009, số 2326/QĐ-UBND ngày 18/9/2009, số 918/QĐ-UBND ngày 07/4/2011, số 1075/QĐ-UBND ngày 28/5/2012, số 220/QĐ-UBND ngày 31/01/2013).</t>
  </si>
  <si>
    <t>Đầu tư XD cơ sở hạ tầng khu dân cư số 3 phường Tân Thịnh, thành phố Thái Nguyên</t>
  </si>
  <si>
    <t>Đã đầu tư</t>
  </si>
  <si>
    <t>Không vi phạm</t>
  </si>
  <si>
    <t xml:space="preserve">Nhà máy xi măng Lưu xá </t>
  </si>
  <si>
    <t>phường Phú Xá - TP Thái Nguyên</t>
  </si>
  <si>
    <t xml:space="preserve">số 456/QĐ-UB ngày 7/3/1997 </t>
  </si>
  <si>
    <t>XD Nhà máy xi măng Lưu xá</t>
  </si>
  <si>
    <t>Đã đầu tư, đang hoạt động</t>
  </si>
  <si>
    <t>Chuyển mục đích sử dụng đất trái pháp luật, thiếu hồ sơ sử dụng đất diện tích 101.115,70 m2;</t>
  </si>
  <si>
    <t xml:space="preserve">Yêu cầu hoàn thiện hợp đồng Thuê đất </t>
  </si>
  <si>
    <t>Bảo tàng Văn hóa các dân tộc Việt Nam</t>
  </si>
  <si>
    <t xml:space="preserve">số 336/QĐ-UB ngày 10/12/1983; số 2725/QĐ-UBND ngày 07/12/2006; số 1551/QĐ-UBND ngày 07/7/2010  </t>
  </si>
  <si>
    <t>XD Bảo tàng Văn hóa các dân tộc Việt Nam</t>
  </si>
  <si>
    <t>cho 01 cá nhân sử dụng 120m2 đất để xây dựng quần bán hàng lưu niệm không đúng với mục đích sử dụng đất theo quy hoạch</t>
  </si>
  <si>
    <t>Chấm dứt việc sử dụng đất sai mục đích đối với 120m2 đất để sử dụng vào mục đích xây dựng quầy bán hàng lưu niệm; Nộp 39.038.000 đồng tiền thuê đất.</t>
  </si>
  <si>
    <t>Trụ sở làm việc và kho bãi chứa hàng</t>
  </si>
  <si>
    <t>phường Cam Giá - TP Thái Nguyên</t>
  </si>
  <si>
    <t xml:space="preserve">số 904/QĐ-UBND ngày 04/5/2012 </t>
  </si>
  <si>
    <t>XD trụ sở làm việc và kho bãi chứa hàng</t>
  </si>
  <si>
    <t xml:space="preserve">số 568/QD-UBND ngày 20/3/2008 </t>
  </si>
  <si>
    <t xml:space="preserve">Chậm đưa đất vào sử dụng 51 tháng </t>
  </si>
  <si>
    <t xml:space="preserve">gia hạn thời gian thực hiện dự án cho công ty </t>
  </si>
  <si>
    <t>chậm tiến độ</t>
  </si>
  <si>
    <t xml:space="preserve">Thi công công trình theo dự án đã được lập và đưa đất vào sử dụng; Nộp số tiền 22.793.680 đồng (trong đó có 22.624.000 đồng tiền thuê đất đối với thời gian chậm tiến độ thực hiện dự án và 169.680 đồng tiền thuế sử dụng đất phi nông nghiệp) </t>
  </si>
  <si>
    <t>Chậm tiến độ thực hiện dự án; chưa hoàn thiện hồ sơ đăng ký biến động đất đai</t>
  </si>
  <si>
    <t>xây dựng nhà làm việc và kho chứa sắt thép</t>
  </si>
  <si>
    <t xml:space="preserve">số 724/QĐ-UBND ngày 18/4/2013 </t>
  </si>
  <si>
    <t xml:space="preserve">đã xây dựng nhà 03 tầng sử dụng làm văn phòng công ty </t>
  </si>
  <si>
    <t>có 835m2 đất sử dụng vào mục đích sản xuất các loại cống bê tông là sai mục đích</t>
  </si>
  <si>
    <t>Yêu cầu Công ty có trách nhiệm sử dụng đất đúng mục đích</t>
  </si>
  <si>
    <t>xây dựng kho bãi chứa hàng</t>
  </si>
  <si>
    <t>phường Trung Thành - TP Thái Nguyên</t>
  </si>
  <si>
    <t xml:space="preserve">số 2555/QĐ-UBND ngày 21/10/2008 </t>
  </si>
  <si>
    <t>kho bãi chứa hàng</t>
  </si>
  <si>
    <t>đã xây dựng, đang hoạt động</t>
  </si>
  <si>
    <t>Chưa nộp 53.946.582 đồng tiền thuê đất do chưa kê khai đối với diện tích 3099m2 đất sử dụng từ năm 2010 - 2015</t>
  </si>
  <si>
    <t xml:space="preserve">Nộp 53.946.582 đồng tiền thuê đất do chưa kê khai </t>
  </si>
  <si>
    <t>Xây dựng Nhà ở cho học viên lớp học nghề may, nhà trực giảng và phòng giao dịch</t>
  </si>
  <si>
    <t>phường Quang Vinh - TP Thái Nguyên</t>
  </si>
  <si>
    <t xml:space="preserve">560/QĐ-UBND ngày 18/03/2009; số 2005/QĐ-UBND ngày 05/8/2016 </t>
  </si>
  <si>
    <t>Nhà ở cho học viên lớp học nghề may, nhà trực giảng và phòng giao dịch</t>
  </si>
  <si>
    <t xml:space="preserve">Xây dựng nhà trưng bày sản phẩm nội thất </t>
  </si>
  <si>
    <t>Nhà đầu tư không có hồ sơ về xây dựng; một số công trình không được cấp giấy phép xây dựng.</t>
  </si>
  <si>
    <t>Thu hồi diện tích đất cho Doanh nghiệp Tư nhân Tài Tiến</t>
  </si>
  <si>
    <t>UBND tỉnh đã QĐ thu hồi đất</t>
  </si>
  <si>
    <t xml:space="preserve">Bệnh viện chuyên khoa tư nhân điều dưỡng và phục hồi chức năng </t>
  </si>
  <si>
    <t xml:space="preserve">chưa triển khai thực hiện đầu tư, xây dựng </t>
  </si>
  <si>
    <t xml:space="preserve">quá 70 tháng Công ty không sử dụng đất thuộc trường hợp thu hồi đất theo quy định tại Điểm i Khoản 1 Điều 64 Luật Đất đai năm 2013; không thực hiện nghĩa vụ tài chính </t>
  </si>
  <si>
    <t>Công ty được tiếp tục sử dụng đất 24 tháng (kể từ ngày 30/8/2019 đến ngày 30/8/2021) để thực hiện bán tài sản hợp pháp gắn liền với đất. Sau ngày 30/8/2021, đề nghị UBND tỉnh thu hồi 72.573,2m2 đất</t>
  </si>
  <si>
    <t xml:space="preserve">chưa triển khai đầu tư xây dựng </t>
  </si>
  <si>
    <t>Chậm đưa đất vào sử dụng, hơn 8 năm</t>
  </si>
  <si>
    <t>Đồng ý cho Nhà đầu tư được tiếp tục thực hiện dự án, hoàn thiện thủ tục về xây dựng, môi trường. Trường hợp, Nhà đầu tư triển khai chậm hoặc không triển khai theo đúng tiến độ đã được điều chỉnh thì sẽ thực hiện quy trình thu hồi dự án theo quy định.</t>
  </si>
  <si>
    <t xml:space="preserve">số 2840/QĐ-UBND ngày 23/11/2010 </t>
  </si>
  <si>
    <t>Nhà đầu tư đã xây dựng 01 dãy nhà 02 tầng diện tích xây dựng khoảng 150 m2 sử dụng làm ki ốt để kinh doanh và cho thuê; 01 nhà hàng ăn uống 02 tầng, diện tích xây dựng khoảng 200 m2</t>
  </si>
  <si>
    <t>chậm tiến độ trên 04 năm</t>
  </si>
  <si>
    <t>Nhà đầu tư được điều chỉnh tiến độ thực hiện dự án</t>
  </si>
  <si>
    <t>Xây dựng trụ sở làm việc và cửa hàng giao dịch</t>
  </si>
  <si>
    <t>Phường Quang Vinh, thành phố Thái Nguyên</t>
  </si>
  <si>
    <t>số 1257/QĐ-UB ngày 09/6/2003</t>
  </si>
  <si>
    <t>Nhà đầu tư chưa triển khai đầu tư xây dựng</t>
  </si>
  <si>
    <t>Tại thời điểm kiểm tra, Nhà đầu tư chưa hoàn thiện các thủ tục, hồ sơ pháp lý về xây dựng.</t>
  </si>
  <si>
    <t>Nhà đầu tư được tiếp tục thực hiện dự án. Trong thời gian 12 tháng, kể từ khi ban hành Kết luận, Nhà đầu tư chậm hoặc không thực hiện các thủ tục pháp lý về đầu tư, đất đai, xây dựng, cam kết bảo vệ môi trường thì sẽ thực hiện quy trình thu hồi dự án theo quy định</t>
  </si>
  <si>
    <t xml:space="preserve">Xây dựng trụ sở làm việc </t>
  </si>
  <si>
    <t>Tổ 35, phường Phan Đình Phùng, TP Thái Nguyên</t>
  </si>
  <si>
    <t>số 1724/QĐ-UBND ngày 05/9/2013</t>
  </si>
  <si>
    <t>Đã đầu tư xây dựng</t>
  </si>
  <si>
    <t>chưa hoàn thiện thủ tục pháp lý về bảo vệ môi trường</t>
  </si>
  <si>
    <t>Thực hiện thủ tục về môi trường theo quy định pháp luật</t>
  </si>
  <si>
    <t>Xây dựng trụ sở văn phòng giới thiệu sản phẩm tại phường Quang Vinh, thành phố Thái Nguyên, tỉnh TN</t>
  </si>
  <si>
    <t>Tổ 11, phường Quang Vinh, thành phố Thái Nguyên</t>
  </si>
  <si>
    <t>số 219/QĐ-UBND ngày 31/01/2013</t>
  </si>
  <si>
    <t xml:space="preserve">Xây dựng trụ sở văn phòng giới thiệu sản phẩm </t>
  </si>
  <si>
    <t xml:space="preserve">đã xây dựng công trình </t>
  </si>
  <si>
    <t>chưa thực hiện thủ tục đăng ký biến động đổi do chuyển đổi Từ Doanh nghiệp tư nhân Tuyến Sinh</t>
  </si>
  <si>
    <t>hoàn thiện các thủ tục để được đổi tên trên Giấy chứng nhận quyền sử dụng đất, ký lại Hợp đồng thuê đất</t>
  </si>
  <si>
    <t xml:space="preserve">số: 2636/QĐ-UBND ngày 09/11/2012 </t>
  </si>
  <si>
    <t>Đề nghị điều chỉnh tiến độ thực hiện dự án</t>
  </si>
  <si>
    <t>đang thực hiện</t>
  </si>
  <si>
    <t>Chậm tiến độ</t>
  </si>
  <si>
    <t>Yêu cầu đẩy nhanh tiến độ thực hiện; thực hiện đầy đủ thủ tục thuê đất phần còn lại</t>
  </si>
  <si>
    <t xml:space="preserve"> phường Gia Sàng, TP Thái Nguyên </t>
  </si>
  <si>
    <t>số: 2671/QĐ-UBND ngày 04/11/2010
số: 2158/QĐ-UBND ngày 23/8/2016
số: 02/QĐ-UBND ngày 02/01/2018
số: 88/QĐ-UBND ngày 15/01/2018</t>
  </si>
  <si>
    <t>Yêu cầu đẩy nhanh tiến độ thực hiện</t>
  </si>
  <si>
    <t>Xây dựng trụ sở, văn phòng cửa hàng kinh doanh của Công ty CP sách và thiết bị trường học TN</t>
  </si>
  <si>
    <t>Xây dựng trụ sở, văn phòng cửa hàng kinh doanh</t>
  </si>
  <si>
    <t>đã đầu tư xong, đang sử dụng</t>
  </si>
  <si>
    <t>Cho thuê nhà trên khu đất diện tích 725m2 đất nhưng chưa đăng ký quyền sở hữ tài sản, chưa đúng quy định khoản 24 Điều 2 NĐ 01/2017/NĐ-CP và khoản 1 Điều 9 Luật kinh doanh Bất động sản</t>
  </si>
  <si>
    <t>yêu cầu Công ty thực hiện thủ tục đăng ký quyền sở hữu tài sản</t>
  </si>
  <si>
    <t>phường Phan Đình Phùng TP Thái Nguyên</t>
  </si>
  <si>
    <t xml:space="preserve">số 1502/QĐ-UBND ngày 02/7/2010 </t>
  </si>
  <si>
    <t>Yêu cầu Công ty sớm triển khai dự án. Nếu trong năm 2020đơn vị chưa triển khai như cam kết và Nghi quyết HĐQT thì sẽ thu hồi đất</t>
  </si>
  <si>
    <t xml:space="preserve">phường Quang Vinh, TP Thái Nguyên </t>
  </si>
  <si>
    <t>Đầu tư xây dựng công trình để khai thác nước khoáng thiên nhiên tại lỗ khoan số 47</t>
  </si>
  <si>
    <t>xã La Hiên, huyện Võ Nhai</t>
  </si>
  <si>
    <t>số 2826/QĐ-UBND ngày 11/11/2008</t>
  </si>
  <si>
    <t>Khai thác và sản xuất nước khoáng</t>
  </si>
  <si>
    <t>KL số 2941/KL-UBND ngày 22/7/2019 của UBND tỉnh</t>
  </si>
  <si>
    <t>Thu hồi dự án đầu tư</t>
  </si>
  <si>
    <t>đã thu hồi GCN đầu tư tại QĐ số 3428 28/10/2019</t>
  </si>
  <si>
    <t>XD khu liên hợp chế biến Quăzit - hợp kim sắt</t>
  </si>
  <si>
    <t>Xã La Hiên, H. Võ Nhai</t>
  </si>
  <si>
    <t>số 1159/QĐ-UBND ngày 6/6/2012</t>
  </si>
  <si>
    <t>KL số 4211/KL-UBND ngày 25/9/2017 của UBND tỉnh; KL số 1046/KL-TTr-CP  của Thanh tra Chính phủ</t>
  </si>
  <si>
    <t>QĐ 2989/QĐ-UBND 20/9/2021 chấm dứt hiệu lực GCN đầu tư 17121000004</t>
  </si>
  <si>
    <t>HTX xây dựng Tân Tiến huyện Võ Nhai</t>
  </si>
  <si>
    <t xml:space="preserve"> xã Thượng Nung; xã Sảng Mộc, huyện Võ Nhai</t>
  </si>
  <si>
    <t>số 2712/QĐ-UBND ngày 12/10/2015</t>
  </si>
  <si>
    <t>Đầu tư khai thác mỏ cát sỏi sông Thượng Nung, xã Thượng Nung và xã Sảng Mộc, huyện Võ Nhai</t>
  </si>
  <si>
    <t>Kết luận số 33/STNMT-KLTTr  ngày 24/6/2015 của Thanh tra Sở TNMT</t>
  </si>
  <si>
    <t xml:space="preserve"> Hoàn thiện hồ sơ bồi thường và giải phóng mặt bằng khu vực khai thác và khu xây dựng các công trình phụ trợ theo dự án đầu tư, báo cáo Sở Tài nguyên và Môi trường để được thuê đất đưa mỏ vào khai thác theo đúng thời gian đã đăng ký và chỉ được sử dụng đất khi có quyết định cho thuê đất của UBND tỉnh</t>
  </si>
  <si>
    <t>đã được UBND tỉnh cho thuê đất 8,8/52,2 ha</t>
  </si>
  <si>
    <t>khai thác mỏ đá vôi Trúc Mai I, và XD công trình phụ trợ</t>
  </si>
  <si>
    <t>xã Lâu Thượng, huyện Võ Nhai</t>
  </si>
  <si>
    <t>số 624/QĐ-UBND ngày 13/8/2015</t>
  </si>
  <si>
    <t>Kết luận số 35/KL-STNMT ngày 30/6/2015 của Sở TNMT</t>
  </si>
  <si>
    <t>đã được UBND tỉnh cho thuê đất 7,7 ha và cấp Giấy chứng nhận QSD đất</t>
  </si>
  <si>
    <t>khai thác chế biến đá do nhận chuyển nhượng quyền khai thác khoáng sản và tài sản gắn liền trên đất của Công ty Giao thông I</t>
  </si>
  <si>
    <t>1361/QĐ-UBND ngày 22/5/2018</t>
  </si>
  <si>
    <t>Kết luận số 34/KL-TTr ngày 23/5/2016  của Thanh tra Sở TNMT</t>
  </si>
  <si>
    <t>đã được UBND tỉnh cho thuê đất và cấp Giấy CN QSD đất</t>
  </si>
  <si>
    <t>Dự án Mỏ đá Núi Voi</t>
  </si>
  <si>
    <t>TT Chùa Hang, H Đồng Hỷ</t>
  </si>
  <si>
    <t xml:space="preserve"> - Quyết dinh số 2849/QD-UBND 24/11/201
 - Quyet dinh số 2033/QD-UBND 1/9/2010</t>
  </si>
  <si>
    <t>Khai thác Mỏ đá</t>
  </si>
  <si>
    <t xml:space="preserve"> - Nợ tiền cấp quyền khai thác khoáng sản: 6,702,266,000 đồng
 - Chi nhánh CT CPCĐ Luyện Kim Thái Nguyên ký 04 hợp đồng liên doanh góp vốn bằng đất trái quy định pháp luật
 - CT CPCĐ Luyện Kim Thái Nguyên chưa thực hiện việc lập, thẩm định, phê duyệt thiết kế mỏ theo quy định trước khi tiếp tục tiến hành khai thác</t>
  </si>
  <si>
    <t>Phối hợp UBND huyện Đồng Hỷ, các cơ quan liên quan tăng cường công tác kiểm tra, giám sát việc quản lý, sử dụng đất đai, khoáng sả; Đôn đốc, kiểm tra Mỏ đá Núi Voi đảm bảo thực hiện nghiêm túc, triệt để kết luận kiểm tra. Thẩm định phương án sử dụng đất tham mưu cho UBND tỉnh xử lý theo quy định.</t>
  </si>
  <si>
    <t>4161/KL-UBND ngày 25/9/2017</t>
  </si>
  <si>
    <t>Công ty cổ phần phụ tùng máy số 1</t>
  </si>
  <si>
    <t>Phường Mỏ Chè, TP Sông Công</t>
  </si>
  <si>
    <t>842/QĐ-UBND ngày 10/4/2017</t>
  </si>
  <si>
    <t>Xây dựng khu văn hóa thể thao Phường Mỏ Chè</t>
  </si>
  <si>
    <t>chưa thực hiện thủ tục thuê đất khi chuyển đổi sang công ty cổ phần</t>
  </si>
  <si>
    <t>BC kiểm toán ngày 23/4/2019 của Kiểm toán nhà nước khu vực X</t>
  </si>
  <si>
    <t xml:space="preserve"> xây dựng nhà để xe, nhà văn hóa, sân vận động</t>
  </si>
  <si>
    <t>Chưa có GCNQSD đất, chưa hoàn thiện hồ sơ để xây dựng nhà để xe, nhà văn hóa, sân vận động với diện tích vi phạm 15.356 m2</t>
  </si>
  <si>
    <t>Kết luận số 51/KL-STNMT ngày 22/10/2015 lĩnh vực đất đai, BVMT đối với Công ty Cổ phần phụ tùng máy số 1</t>
  </si>
  <si>
    <t>Dự án khu đô thị Kosy Sông Công</t>
  </si>
  <si>
    <t>P. Thắng Lợi, Tp Sông Công</t>
  </si>
  <si>
    <t xml:space="preserve">2405/QĐ-UBND ngày 26/9/2011 </t>
  </si>
  <si>
    <t>xây dựng Khu đô thị KOSY- Sông Công</t>
  </si>
  <si>
    <t>Giao đất cho chủ đầu tư là Công ty cổ phần Kosy để thực hiện dự án xây dựng Khu đô thị KOSY- Sông Công khi chủ đầu tư không được lựa chọn thông qua đấu thầu thực hiện dự án là chưa đúng theo quy định Luật Đất đai năm 2003 và Nghị định số 02/2006/NĐ-CP</t>
  </si>
  <si>
    <t xml:space="preserve">Kết luận số 1046/KL-TTCP năm 2021 </t>
  </si>
  <si>
    <t>Dự án Xây dựng nhà hàng, khách sạn, siêu thị bán lẻ</t>
  </si>
  <si>
    <t>Phường Cải Đan, thành phố Sông Công</t>
  </si>
  <si>
    <t xml:space="preserve">số 1391/QĐ-UBND ngày 20/6/2016 </t>
  </si>
  <si>
    <t>Nhà đầu tư đã tiến hành san lấp mặt bằng, quây kín toàn bộ phần diện tích 840 m2, chưa tiến hành đầu tư xây dựng</t>
  </si>
  <si>
    <t>Chưa hoàn thiện thủ tục thuê đất đối với phần diện tích 150 m2 đã nhận chuyển nhượng thêm</t>
  </si>
  <si>
    <t>- Hoàn thiện hồ sơ, thủ tục pháp lý về đất đai; thực hiện dự án đảm bảo theo tiến độ được điều chỉnh.</t>
  </si>
  <si>
    <t>Kết luận số 2938/KL-UBND ngày 22/7/2019 của UBND tỉnh Thái Nguyên</t>
  </si>
  <si>
    <t>Dự án bệnh viện đa khoa Phúc Thái, tại phường Cải Đan, thành phố Sông Công.</t>
  </si>
  <si>
    <t>P Cải Đan, TP Sông Công</t>
  </si>
  <si>
    <t>số: 732/QĐ-UBND ngày 11/4/2012</t>
  </si>
  <si>
    <t>Chưa xây dựng</t>
  </si>
  <si>
    <t>Chưa thực hiện gia hạn sử dụng đất theo quy định tại điểm i, khoản 1, điều 64, Luật Đất đai năm 2013</t>
  </si>
  <si>
    <t>Thực hiện ra giạn sử dụng đất theo quy định tại điểm i, khoản 1, điều 64, Luật Đất đai năm 2013</t>
  </si>
  <si>
    <t>Kết luận số 4212/KL-UBND ngày 25/9/2017 của UBND tỉnh Thái Nguyên</t>
  </si>
  <si>
    <t>công ty bỏ hoang không sử dụng</t>
  </si>
  <si>
    <t>Dự án chưa được triển khai thực hiện, không sử dụng vào mục đích sản xuất kinh doanh; Công ty chưa thực hiện đầy đủ nghĩa vụ tài chính với số tiền là 48..810.072 đồng (gồm tiền thuê đất phải nộp là 43.485.750 đồng; tiền thuế sử dụng đất phi nông nghiệp phải nộp là 4.964.322 đồng)</t>
  </si>
  <si>
    <t xml:space="preserve">Thu hồi đất: do vi phạm pháp luật về đất đai theo quy định tại điểm i Điều 64 Luật Đất đai 2013.
</t>
  </si>
  <si>
    <t>QĐ thu hồi đất 390/QĐ-UBND - 21/2/2017</t>
  </si>
  <si>
    <t xml:space="preserve"> xã Phấn Mễ, huyện Phú Lương</t>
  </si>
  <si>
    <t>đã thực hiện san lập mặt bằng, mở đường giao thông vào nhà máy, xây dựng nhà văn phòng làm việc, nhà theo hồ sơ đã được cấp phép</t>
  </si>
  <si>
    <t>Thực hiện thủ tục gia hạn sử dụng đất theo quy định tai Điểm i, Khoản 1,Điều 64 Luật Đất đai</t>
  </si>
  <si>
    <t>Đã đầu tư xây dựng các công trình phụ trợ, mỏ than phục vụ cho khai thác</t>
  </si>
  <si>
    <t xml:space="preserve">Diện tích đang thực hiện dự án Chủ đầu tư đã được cấp từ năm 1983 là 558.000 m2. Diện tích đã ký hợp đồng thuê đất: 17.133,8 m2. Diện tích còn lại chưa ký hợp đồng thuê đất. Chưa thực hiện xong công tác GPMB. </t>
  </si>
  <si>
    <t xml:space="preserve">Thực hiện một số nội dung như: Gia hạn tiến độ trong GCN đầu tư, thực hiện thủ tục thuê đất theo quy định. Phối hợp với UBND huyện Phú Lương tiếp tục thực hiện bồi thường GPMB phần diện tích đất còn lại.
</t>
  </si>
  <si>
    <t>Đã tiến hành san gạt một phần mặt bằng, làm đường công vụ, có công trình nhà cấp 4 trên đất, hạng mục sản xuất thử, đường điện</t>
  </si>
  <si>
    <t>Dự án chậm tiến độ gần 1 năm; Diện tích đã có Hợp đồng chuyển nhượng dự án nhưng chưa hoàn thiện thủ tục chuyển tên trong GCN quyền sử dụng đất</t>
  </si>
  <si>
    <t>Thực hiện điều chỉnh dự án đầu tư theo quy định của Luật đầu tư; gia hạn sử dụng đất theo quy định của Luật Đất đai. Đề nghị Chủ đầu tư xem xét lại khả năng đầu tư, về quy mô đầu tư</t>
  </si>
  <si>
    <t>Mỏ đá suối Bén</t>
  </si>
  <si>
    <t>xã Yên Ninh, huyện Phú Lương</t>
  </si>
  <si>
    <t xml:space="preserve">Quyết định số 225/QĐ-UBND ngày 03/02/2009 </t>
  </si>
  <si>
    <t>Đất sản xuất vật liệu xây dựng</t>
  </si>
  <si>
    <t>Đã xây dựng hệ thống công trình văn phòng mỏ, công trình phụ trợ và hệ thống cây xanh</t>
  </si>
  <si>
    <t>Nộp thiếu tiền thuê đất, thuế sử dụng đất phi nông nghiệp với tổng số tiền 4.039.960 đ. Truy thu số tiền trên nộp Ngân sách Nhà nước</t>
  </si>
  <si>
    <t>Công ty đã nộp tiền thuê đất và thuế sử dụng đất PNN 4.039.960 đồng</t>
  </si>
  <si>
    <t>XD nhà máy luyện Xỉ Titan và Nhà máy chế biến tinh quặng Ilmenit của Công ty TNHH Xây dựng và Phát triển Nông thôn miền núi</t>
  </si>
  <si>
    <t>xã Động Đạt, xã Phủ Lý, huyện Phú Lương</t>
  </si>
  <si>
    <t>Quyết định số 744/QĐ-UBND ngày14/4/2006 và  Quyết định số 2905/QĐ-UBND ngày 30/11/2010</t>
  </si>
  <si>
    <t xml:space="preserve">diện tích khu vực khai thác khoáng sản đã đa vào phục vụ cho mục đích khai thác khoáng sản, Khu vực chế biển đã xây dựng các công trình phụ trợ để tuyển rửa, tuyển tinh quặng </t>
  </si>
  <si>
    <t>Còn thiếu hợp đồng thuê đất, giấy chứng nhận quyền sử dụng đất đối với diện tích 8,4 ha đã giải phóng xong mặt bằng, hiện đang khai thác khoáng sản;Truy thu số tiền thuê đất và tiền thuế sử dụng đất phi nông nghiệp với số tiền từ năm 2009 đến hết năm 2013 tổng cộng là 219, 966 triệu đồn</t>
  </si>
  <si>
    <t>Đã nộp đầy đủ tiền truy thu theo quy định</t>
  </si>
  <si>
    <t>Khu khai thác mỏ Ti Tan Cây Châm của CTCP khoáng sản An Khánh</t>
  </si>
  <si>
    <t>xã Động Đạt, huyện Phú Lương</t>
  </si>
  <si>
    <t>Đã có QĐ</t>
  </si>
  <si>
    <t>đã triển khai thực hiện</t>
  </si>
  <si>
    <t xml:space="preserve">Truy thu số tiền thuế sử dụng đất phi nông nghiệp chưa nộp với số tiền 5.910.000 đ. Hoàn thiện hồ sơ đăng ký biến động và hợp đồng thuê đất khu vực khai thác; Hoàn thiện hồ sơ chuyển mục đích sử dụng đất và ký hợp đồng thuê đất;
</t>
  </si>
  <si>
    <t>Khu chế biến quặng titan  của CTCP khoáng sản An Khánh</t>
  </si>
  <si>
    <t>số 973/QĐ-UBND ngày 24/5/2013</t>
  </si>
  <si>
    <t>Khu nhà máy luyện xỉ Titan TN3 và bãi thải rắn của CTCP khoáng sản An Khánh</t>
  </si>
  <si>
    <t>xã Phủ Lý, huyện Phú Lương</t>
  </si>
  <si>
    <t>Chưa có QĐ</t>
  </si>
  <si>
    <t>Mỏ đá vôi xóm Đẩu của CTCP khoáng sản An Khánh</t>
  </si>
  <si>
    <t>Xã Yên Lạc, huyện Phú Lương</t>
  </si>
  <si>
    <t xml:space="preserve">số 2349/QĐ-UBND ngày 19/10/2012 </t>
  </si>
  <si>
    <t>Đã xây dựng văn phòng làm việc 05 gian, nhà ở công nhân 06 gian, nhà bếp ăn tập thể, nhà kho chứa vật tư, kho chứa VLNCN, lắp đặt dây truyền nghiền đá và sử dụng làm bãi chứa đá sản phẩm đá khai thác</t>
  </si>
  <si>
    <t xml:space="preserve">Hoàn thiện hồ sơ xin thuê đất và nộp 16.254.560đ tiền thuê đất đối với 17.332m2  </t>
  </si>
  <si>
    <t>Đã nộp hồ sơ xin thuê đất và nộp đủ số tiền theo kết luận</t>
  </si>
  <si>
    <t>Dự án chưa thực hiện; Nhà đầu tư chưa chi trả phần kinh phí bồi thường, hỗ trợ phải bổ sung theo Nghị định số 69/2009/NĐ-CP ngày 13/8/2009 của Chính phủ cho các hộ dân.</t>
  </si>
  <si>
    <t xml:space="preserve">Yêu cầu Nhà đầu tư khắc phục những tồn tại, hạn chế trong công tác bồi thường giải phóng mặt bằng, hoàn thiện các thủ tục pháp lý về đất đai, môi trường.
</t>
  </si>
  <si>
    <t xml:space="preserve">Kho bãi tập kết và trung chuyển nguyên liệu dăm mảnh xuất khẩu. </t>
  </si>
  <si>
    <t>Xã Trung Thành</t>
  </si>
  <si>
    <t>Dự án thực hiện chậm tiến độ hơn 3 năm Nhà đầu tư chưa thực hiện việc chuyển nhượng QSD đất</t>
  </si>
  <si>
    <t>Yêu cầu Nhà đầu tư khắc phục những tồn tại, hạn chế trong công tác thỏa thuận, chuyển nhượng với các hộ dân có đất để thực hiện dự án, hoàn thiện các thủ tục pháp lý về đất đai, môi trường.</t>
  </si>
  <si>
    <t>xã TrungThành</t>
  </si>
  <si>
    <t>QĐ số 02/QĐ-UBND ngày 02/01/2013</t>
  </si>
  <si>
    <t>Vướng mắc công tác giải phóng mặt bằng, việc huy động vốn từ các ngân hàng của Nhà đầu tư gặp khó khăn</t>
  </si>
  <si>
    <t>Yêu cầu Nhà đầu tư hoàn thiện các thủ tục, hồ sơ về đất đai theo quy định pháp luật;</t>
  </si>
  <si>
    <t>Yêu cầu Nhà đầu tư chấp hành nghiêm việc nộp tiền thuê đất, khắc phục những tồn tại, vi phạm về môi trường</t>
  </si>
  <si>
    <t>Dự án đầu tư hạ tầng Cụm công nghiệp Kha Sơn</t>
  </si>
  <si>
    <t>xã Kha Sơn, H Phú Bình</t>
  </si>
  <si>
    <t xml:space="preserve">QĐ số 431/QĐ-UBND ngày 12/3/2012 </t>
  </si>
  <si>
    <t>Đất cụm công nghiệp (SKN)</t>
  </si>
  <si>
    <t>Đã được cấp GCN 
7,33 / 11,39</t>
  </si>
  <si>
    <t>Còn vướng mắc trong công tác giải phóng mặt bằng đối với 7 hộ gia đình, cá nhân</t>
  </si>
  <si>
    <t>Dự án Đầu tư cơ sở giết mổ và chế biến, cung cấp thực phẩm Cầu Mây, tại xã Xuân Phương và xã Bảo Lý, huyện Phú Bình.</t>
  </si>
  <si>
    <t>xã Xuân Phương và xã Bảo Lý, huyện Phú Bình.</t>
  </si>
  <si>
    <t>Đã được cấp GCN 
2,8 /4,5</t>
  </si>
  <si>
    <t>Chậm tiến độ so với giấy chứng nhận đầu tư 27 tháng; chưa điều chỉnh giảm diện tích đất dự án, Giấy chứng nhận đất đầu tư theo quy định</t>
  </si>
  <si>
    <t>Còn 1.7 ha nhà đầu tư không thực hiện bồi thường, GPMB</t>
  </si>
  <si>
    <t>Khai thác chế biến khoáng sản Núi Pháo</t>
  </si>
  <si>
    <t>xã Hà Thượng, huyện Đại Từ</t>
  </si>
  <si>
    <t>QĐ số 355/QĐ-UBND ngày 24/02/2009</t>
  </si>
  <si>
    <t>Khai thác, chế biến khoáng sản</t>
  </si>
  <si>
    <t>Đang khai thác; đã xây dựng nhà máy chế biến, đang hoạt động</t>
  </si>
  <si>
    <t>Diện tích 21,1 ha thuộc xóm 3, xóm 4 xã Hà Thượng (khoảng 217 hộ gia đình, cá nhân) chưa thực hiện thủ tục quy hoạch sử dụng đất được cơ quan có thẩm quyền phê duyệt; Diện tích 1,5 ha của 26 hộ gia đình, cá nhân thuộc xóm 2, xã Hà Thượng, chưa hoàn thiện thủ tục quy hoạch, kế hoạch sử dụng đất được cơ quan có thẩm quyền phê duyệt; Diện tích 46,1 ha được UBND tỉnh Thái Nguyên thu hồi và giao cho Công ty từ năm 2007, không còn nhu cầu sử dụng nhưng chưa hoàn chỉnh thủ tục bàn giao cho địa phương quản lý và sử dụng theo quy định; Diện tích 66,0ha được UBND tỉnh Thái Nguyên thu hồi và giao cho Công ty từ năm 2009 nhưng không có quy hoạch, kế hoạch sử dụng đất, nằm ngoài quy hoạch của dự án nhưng chưa hoàn thiện hồ sơ trả lại đất</t>
  </si>
  <si>
    <t xml:space="preserve">Dự án Làng biệt thự cao cấp Vạn Hương </t>
  </si>
  <si>
    <t>Vạn Hương, Đồ Sơn</t>
  </si>
  <si>
    <t xml:space="preserve">Quyết định số 2279/QĐ-UB ngày 19/8/2004 </t>
  </si>
  <si>
    <t>Đã thực hiện san lập, chưa đưa đất vào sử dụng</t>
  </si>
  <si>
    <t>Đoàn kiểm tra của Tổng cục Quản lý đất đai kiểm tra, rà soát một số dự án khu đô thị, khu du lịch nghỉ dưỡng trên địa bàn thành phố (văn bản ở chế độ mật)</t>
  </si>
  <si>
    <t>Do Chủ đầu tư đã điều chỉnh quy hoạch chi tiết bao gồm phần mở rộng tuy nhiên Phó Thủ tướng Chính phủ có ý kiến chỉ đạo phải đấu giá với phần diện tích mở rộng dẫn đến vướng mắc để hoàn thiện các thủ tục đưa đất vào sử dụng</t>
  </si>
  <si>
    <t>QĐ số 4016/QĐ-UBND ngày 31/12/2021 về việc điều chỉnh Quyết định số 2279/QĐ-UB ngày 19/8/2004 của UBND TP về việc giao đất cho CTCP Daso thực hiện dự án, Sau khi có điều chỉnh QĐ giao đất, Sở TNMT đã đôn đốc CT khẩn trương đưa đất vào sử dụng</t>
  </si>
  <si>
    <t xml:space="preserve">Khu du lịch quốc tế Hòn Dấu </t>
  </si>
  <si>
    <t>phường Vạn Hương, quận Đồ Sơn</t>
  </si>
  <si>
    <t xml:space="preserve">Quyết định số 1766/QĐ-UB ngày 02/8/2005 </t>
  </si>
  <si>
    <t>Chủ đầu tư chậm đưa đất vào sử dụng</t>
  </si>
  <si>
    <t>Do dự án có quy mô lớn, nằm trên địa bàn xa trung tâm, nhu cầu về nhà ở, nhà cho thuê thấp, điều kiện về tự nhiên không thuận lợi cho việc đầu tư xây dựng dẫn đến việc chủ đầu tư chậm triển khai đầu tư xây dựng khách sạn thấp tầng, khách sạn 5 sao, khu sân khấu biểu diễn ngoài trời, khu quảng trường cổ đại, khu thế giới sinh vật biển; việc này nhà đầu tư đã báo cáo thành phố cho phép điều chỉnh thời gian thực hiện dự án và được Ủy ban nhân dân thành phố chấp thuận tại Quyết định số 1174/QĐ-UBND ngày 28/5/2018 về việc Quyết định chủ trương đầu tư</t>
  </si>
  <si>
    <t>Sau khi Điều chỉnh quy hoạch chung thành phố đến năm 2040 được Thủ tướng Chính phủ phê duyệt, nhà đầu tư hoàn thiện các thủ tục về đầu tư, đất đai, Sở Tài nguyên và Môi trường sẽ đôn đốc Chủ đầu tư khẩn trương đưa đất vào sử dụng</t>
  </si>
  <si>
    <t>DA đầu tư xd chợ phố Hiến; CT TNHH đầu tư phát triển Hoàng Phát</t>
  </si>
  <si>
    <t>phường Lê Lợi, Quang Trung, TP Hưng Yên</t>
  </si>
  <si>
    <t>QĐ số 434/QĐ-UBND ngày 17/3/2011; số 1439/QĐ-UBND ngày 25/8/2014; số 602/QĐ-UBND ngày 12/2/2015; số 891/QĐ-UBND ngày 25/4/2015</t>
  </si>
  <si>
    <t>ODT, DCH</t>
  </si>
  <si>
    <t>đã hoạt động; một phần dt chưa GPMB, chưa triển khai</t>
  </si>
  <si>
    <t>KL số 289/KL-TTCP ngày 26/2/2021 của TTCP</t>
  </si>
  <si>
    <t>khó khăn trong công tác GPMB dẫn đến chậm tiến độ dự án, phát sinh đơn thư khiếu kiện</t>
  </si>
  <si>
    <t>Nhà máy sản xuất nước mắm, muối tinh, thức ăn chăn nuôi, xà phòng, bao bì của Doanh nghiệp Tư nhân Đại Dương</t>
  </si>
  <si>
    <t>KCN Đồng Văn I</t>
  </si>
  <si>
    <t>340/QĐ 28/3/2003</t>
  </si>
  <si>
    <t>Xây dựng Nhà máy sản xuất nước mắm, muối tinh, thức ăn chăn nuôi, xà phòng, bao bì</t>
  </si>
  <si>
    <t>Đang hoạt động</t>
  </si>
  <si>
    <t>Số 1990/KL-UBND ngày 28/9/2015</t>
  </si>
  <si>
    <t>Công ty mua bán nợ Việt Nam đã mua bán nợ. Hiện cty đang tái cơ cấu lại DN</t>
  </si>
  <si>
    <t>Thực hiện NVTC với Nhà nước, chờ hoàn thiện thủ tục</t>
  </si>
  <si>
    <t>Dự án đầu tư xây dựng Nhà máy sản xuất chế biến thực phẩm Miền Bắc của Công ty thực phẩm Miền Bắc</t>
  </si>
  <si>
    <t>1354/QĐ 7/11/2007</t>
  </si>
  <si>
    <t>Xây dựng Nhà máy sản xuất chế biến thực phẩm Miền Bắc</t>
  </si>
  <si>
    <t>Dừng hoạt động</t>
  </si>
  <si>
    <t>Số 1437/KL-UBND ngày 31/5/2018</t>
  </si>
  <si>
    <t>Công ty  đang khởi kiện QĐ xử phạt vi phạm hành chính và QĐ thu hồi GCNĐT</t>
  </si>
  <si>
    <t>Chờ bản án của toà án Nhân dân tỉnh</t>
  </si>
  <si>
    <t>Dự án xây dựng Trại chăn nuôi siêu nạc của Công ty TNHH xây dựng 27-7</t>
  </si>
  <si>
    <t>Xã Bồ Đề</t>
  </si>
  <si>
    <t>Số 603/QĐ-UBND ngày 25/5/2011</t>
  </si>
  <si>
    <t xml:space="preserve">Dự án xây dựng Trại chăn nuôi siêu nạc </t>
  </si>
  <si>
    <t>Số 48/KL-TTr ngày 03/7/2019 của Thanh Tra Tỉnh</t>
  </si>
  <si>
    <t>Đang thực hiên</t>
  </si>
  <si>
    <t>Dự án xây dựng xưởng sản xuất, kinh doanh hàng mây tre đan và dịch vụ sửa chữa máy móc thiết bị nông nghiệp của Công ty TNHH AN Phú</t>
  </si>
  <si>
    <t>Thị trấn Đồng Văn</t>
  </si>
  <si>
    <t>Dự án xây dựng xưởng sản xuất, kinh doanh hàng mây tre đan và dịch vụ sửa chữa máy móc thiết bị nông nghiệp</t>
  </si>
  <si>
    <t>Số 47/KL-TTr ngày 03/7/2019 của Thanh Tra Tỉnh</t>
  </si>
  <si>
    <t>Dự án đầu tư xây dựng Trung tâm thương mại dịch vụ tổng hợp của Công ty CP đá vôi Hà Nam</t>
  </si>
  <si>
    <t>CỤm công nghiệp Tiên Tân</t>
  </si>
  <si>
    <t>Dự án đầu tư xây dựng Trung tâm thương mại dịch vụ tổng hợp</t>
  </si>
  <si>
    <t>Doanh nghiệp có văn bản xin trả lại đất</t>
  </si>
  <si>
    <t>Số 49/KL-TTr ngày 03/7/2019 của Thanh Tra Tỉnh</t>
  </si>
  <si>
    <t>Cho hoàn thiện TTMT, đất đai</t>
  </si>
  <si>
    <t>Dự án Xây dựng trụ sở làm việc của Công ty TNHH Hữu Trí</t>
  </si>
  <si>
    <t>Phường Thanh Châu</t>
  </si>
  <si>
    <t>Số 305/QĐ-UBND ngày 18/02/2016</t>
  </si>
  <si>
    <t xml:space="preserve">Dự án Xây dựng trụ sở làm việc </t>
  </si>
  <si>
    <t>Số 46/KL-TTr ngày 03/7/2019 của Thanh Tra Tỉnh</t>
  </si>
  <si>
    <t>Dự án xây dựng cửa hàng trưng bày sản phẩm và dịch vụ thương mại của Công ty cổ phần Phát triển Tri thức Việt Hà Nam</t>
  </si>
  <si>
    <t>Phường Liêm Chính</t>
  </si>
  <si>
    <t>Số 512/QĐ-UBND ngày 19/5/2015; Số 1389 ngày 31/8/2017</t>
  </si>
  <si>
    <t xml:space="preserve">Dự án xây dựng cửa hàng trưng bày sản phẩm và dịch vụ thương mại </t>
  </si>
  <si>
    <t>Số 53/KL-TTr ngày 03/7/2019 của Thanh Tra Tỉnh</t>
  </si>
  <si>
    <t>Dự án xây dựng xưởng sản xuất, kinh doanh hàng mây tre đan và dịch vụ sử chữa máy móc thiết bị nông nghiệp của Công ty TNHH Dịch vụ Thuỷ Nhất</t>
  </si>
  <si>
    <t>Dự án xây dựng xưởng sản xuất, kinh doanh hàng mây tre đan và dịch vụ sử chữa máy móc thiết bị nông nghiệp</t>
  </si>
  <si>
    <t>Số 51/KL-TTr ngày 03/7/2019 của Thanh Tra Tỉnh</t>
  </si>
  <si>
    <t>Xử phạm vi phạm hành chính và truy thu tiền thu lợi bất hợp pháp</t>
  </si>
  <si>
    <t>Dự án xưởng sửa chữa ô tô, máy công trình kết hợp kinh doanh dịch vụ của Công ty cổ phần xây dựng phát triển Việt úc</t>
  </si>
  <si>
    <t>Xã Tiên Tân</t>
  </si>
  <si>
    <t>Dự án xưởng sửa chữa ô tô, máy công trình kết hợp kinh doanh dịch vụ</t>
  </si>
  <si>
    <t>Số 50/KL-TTr ngày 03/7/2019 của Thanh Tra Tỉnh</t>
  </si>
  <si>
    <t>Cho chuyển đổi mục tiêu DA, lập và ĐK lại TTMT</t>
  </si>
  <si>
    <t>771/QĐ-UBND ngày 18/5/2021 điều chỉnh dự án</t>
  </si>
  <si>
    <t>Dự án Xây dựng Nhà hàng khách sạn của Công ty TNHH An Viễn</t>
  </si>
  <si>
    <t>Thị trấn Ba Sao</t>
  </si>
  <si>
    <t>Số 870/QĐ-UBND ngày 18/7/2011</t>
  </si>
  <si>
    <t>0.21</t>
  </si>
  <si>
    <t>Dự án Xây dựng Nhà hàng khách sạn</t>
  </si>
  <si>
    <t>Số 43/KL-TTr ngày 03/7/2019 của Thanh Tra Tỉnh</t>
  </si>
  <si>
    <t>Cho chuyển DA cho Cty NTHH KDTM Anh Vy</t>
  </si>
  <si>
    <t>Dự án xây dựng khách sạn, nhà nghỉ, nhà hàng ăn uống của Công ty TNHH Xây dựng Hà Trang</t>
  </si>
  <si>
    <t>Xã Phù Vân</t>
  </si>
  <si>
    <t>Số 1501/QĐ-UBND ngày 01/10/2008</t>
  </si>
  <si>
    <t>Dự án xây dựng khách sạn, nhà nghỉ, nhà hàng ăn uống</t>
  </si>
  <si>
    <t>Số 841/KL-STN&amp;MT ngày 23/7/2019</t>
  </si>
  <si>
    <t>Công ty chưa hoàn thiện hồ sơ</t>
  </si>
  <si>
    <t>Dự án đầu tư xây dựng Xưởng sợi xe của Công ty CP Sợi Thanh Châu-Dệt may Nam Định</t>
  </si>
  <si>
    <t>Số 1584/QĐ-UBND ngày 10/10/2016</t>
  </si>
  <si>
    <t>Xây dựng Xưởng sợi xe</t>
  </si>
  <si>
    <t>Số 841/KL-STN&amp;MT ngày 23/7/2020</t>
  </si>
  <si>
    <t>Công ty TNHH Hoàng Thọ Đúc</t>
  </si>
  <si>
    <t>xã Xuân Châu, huyện Xuân Trường</t>
  </si>
  <si>
    <r>
      <rPr>
        <sz val="10"/>
        <color theme="1"/>
        <rFont val="Times New Roman"/>
        <family val="1"/>
      </rPr>
      <t>UBND tỉnh mới có Văn bản số 353/TB-
UBND ngày 12/12/2007
thông báo địa điểm; Quyết định số 2271/QĐ-
UBND ngày 04/11/2008
cho phép CMĐ SD 149.728 m</t>
    </r>
    <r>
      <rPr>
        <vertAlign val="superscript"/>
        <sz val="10"/>
        <color theme="1"/>
        <rFont val="Times New Roman"/>
        <family val="1"/>
      </rPr>
      <t xml:space="preserve">2
</t>
    </r>
    <r>
      <rPr>
        <sz val="10"/>
        <color theme="1"/>
        <rFont val="Times New Roman"/>
        <family val="1"/>
      </rPr>
      <t>đất (GĐ1)</t>
    </r>
  </si>
  <si>
    <t>Đóng mới và sửa chữa tàu thuỷ</t>
  </si>
  <si>
    <t>Kết luận thanh tra số 1041/KL- STNMT ngày 04/5/2018 của Sở Tài nguyên và Môi trường</t>
  </si>
  <si>
    <t>UBND tỉnh đã có Quyết định số 662/QĐ-UBND Ngày 29/3/2016 về việc thu hồi đất nhưng đến nay chưa có doanh nghiệp nào đầu tư; đất chưa vào sử dụng.</t>
  </si>
  <si>
    <t>Đề nghị điều chỉnh Quyết định thu hồi của UBND tỉnh để giao cho UBND xã quản lý</t>
  </si>
  <si>
    <t>Công ty CP đóng tàu thủy Anh Việt</t>
  </si>
  <si>
    <r>
      <rPr>
        <sz val="10"/>
        <color theme="1"/>
        <rFont val="Times New Roman"/>
        <family val="1"/>
      </rPr>
      <t>UBND tỉnh
mới có Văn bản số 328/TB-
UBND ngày 22/11/2007
thông báo địa
điểm</t>
    </r>
  </si>
  <si>
    <t>Kết luận thanh tra số 2893/KL- STNMT ngày 10/12/2015 của Sở Tài nguyên và Môi trường</t>
  </si>
  <si>
    <t>UBND tỉnh đã có Quyết định số 2819/QĐ-UBND Ngày 23/12/2015 về việc thu hồi đất nhưng đến nay chưa có doanh nghiệp nào đầu tư; đất chưa đưa vào sử dụng.</t>
  </si>
  <si>
    <t>Công ty CP dược phẩm Nam Hà</t>
  </si>
  <si>
    <t>thành phố Nam Định</t>
  </si>
  <si>
    <t>Đang cho đơn vị khác thuê</t>
  </si>
  <si>
    <r>
      <rPr>
        <sz val="10"/>
        <color theme="1"/>
        <rFont val="Times New Roman"/>
        <family val="1"/>
      </rPr>
      <t>Kết luận thanh tra số 2213/KL- STNMT ngày 21/9/2015 của Sở Tài nguyên
và Môi trường</t>
    </r>
  </si>
  <si>
    <r>
      <rPr>
        <sz val="10"/>
        <color theme="1"/>
        <rFont val="Times New Roman"/>
        <family val="1"/>
      </rPr>
      <t>Công ty nhận chuyển nhượng tài sản gắn liền với đất của Công ty CP ong Nam Định từ năm 2007 nhưng chưa làm thủ
tục</t>
    </r>
  </si>
  <si>
    <t>Đã yêu cầu Công ty lập thủ tục thuê đất nhưng đến nay Công ty chưa chấp hành</t>
  </si>
  <si>
    <t>Cụm công nghiệp Đồng Côi</t>
  </si>
  <si>
    <t>thị trấn Nam Giang, huyện Nam Trực</t>
  </si>
  <si>
    <t>Cụm công nghiệp</t>
  </si>
  <si>
    <t>Đến nay, CCN đã có 32 đơn vị sử dụng đất, gồm: 23 Công ty (trong đó có 04 DN đã được cho thuê đất) và 9 hộ gia đình.</t>
  </si>
  <si>
    <t>Kết luận thanh tra số 1523/KL- STNMT ngày 16/6/2017 của Sở Tài nguyên và Môi trường</t>
  </si>
  <si>
    <t xml:space="preserve">BQL CCN cùng Phòng
TNMT huyện, UBND thị trấn Nam Giang lập biên bản tạm giao đất cho các cơ sở xây dựng nhà xưởng sản xuất khi các đơn vị chưa hoàn thiện hồ sơ, mặt bằng quy hoạch chi tiết xây dựng được phê duyệt, chưa có quyết định cho thuê đất; các cơ sở chậm tiến độ đầu tư, tự chia tách, sử dụng đất chưa nộp thuế đất. 
Các đơn vị được tạm giao đất chưa liên hệ với cơ quan chức năng để lập thủ tục hồ </t>
  </si>
  <si>
    <t>Sở Tài nguyên và Môi trường đã kiến nghị UBND huyện Nam Trực chỉ đạo Ban quản lý dự án hướng dẫn các cơ sở sản xuất kinh doanh lập quy hoạch mặt bằng xây dựng chi tiết trình UBND huyện phê duyệt; hướng dẫn các đơn vị hoàn thiện thủ tục thuê đất theo quy định để làm cơ sở thu tiền thuê đất vào ngân sách nhà nước.</t>
  </si>
  <si>
    <t>Công ty TNHH CN&amp;TM Nghĩa Hưng</t>
  </si>
  <si>
    <t>xã Nghĩa Phong, huyện Nghĩa Hưng</t>
  </si>
  <si>
    <t>Xây dựng nhà máy sản xuất gạch Tuynel và nhà máy đóng tàu</t>
  </si>
  <si>
    <t>Xây dựng nhà máy sản xuất gạch Tuynel</t>
  </si>
  <si>
    <t>Kết luận thanh tra số 2580/KL- STNMT ngày 28/9/2017 của Sở Tài nguyên và Môi trường</t>
  </si>
  <si>
    <t>Công ty không liên hệ với cơ quan Nhà nước có thẩm quyền để lập thủ tục thuê đất</t>
  </si>
  <si>
    <t>Yêu cầu Công ty phải khẩn trương liên hệ với cơ quan chức năng có liên quan để được hướng dẫn và lập các thủ tục trình UBND  được thuê đất và chấp hành, thực hiện nghiêm các quy định của Luật đất đai, khoáng sản và bảo vệ
môi trường</t>
  </si>
  <si>
    <t>Công ty CP đóng tàu Đức Việt</t>
  </si>
  <si>
    <t>xã Việt Hùng, huyện Trực Ninh</t>
  </si>
  <si>
    <r>
      <rPr>
        <sz val="10"/>
        <color theme="1"/>
        <rFont val="Times New Roman"/>
        <family val="1"/>
      </rPr>
      <t>Quyết định số 985/QĐ-
UBND ngày 20/5/2010
cho thuê 18.675,6 m</t>
    </r>
    <r>
      <rPr>
        <vertAlign val="superscript"/>
        <sz val="10"/>
        <color theme="1"/>
        <rFont val="Times New Roman"/>
        <family val="1"/>
      </rPr>
      <t xml:space="preserve">2
</t>
    </r>
    <r>
      <rPr>
        <sz val="10"/>
        <color theme="1"/>
        <rFont val="Times New Roman"/>
        <family val="1"/>
      </rPr>
      <t>đất</t>
    </r>
  </si>
  <si>
    <t>Xây dựng xưởng đóng mới và sửa chữa tàu thủy</t>
  </si>
  <si>
    <t>Hộ ông
Nguyễn Cao Khải đang sử dụng 2.597,6 m2 đất thuộc khuôn viên khu đất thuê của Công ty.
Xây dựng 02 nhà xưởng diện tích 3.360 m2
trái phép.</t>
  </si>
  <si>
    <t>Vướng mắc về công trình xây dựng nằm trong không gian thoát lũ và chứa lũ</t>
  </si>
  <si>
    <t>Có Văn bản đề nghị Bộ NN&amp;PTNT về phương án xử lý đối với 02 nhà xưởng đã xây dựng trái phép nằm trong không gian thoát lũ và chứa lũ.
Tháo dỡ công trình trên đất do hộ ông Nguyễn Cao Khải đang
sử dụng.</t>
  </si>
  <si>
    <t>Dự án ngoài khu công nghiệp (19)</t>
  </si>
  <si>
    <t>Xây dựng trung tâm thương mại và dịch vụ ô tô tại đường Lê Thái Tổ Công ty Toàn Cầu</t>
  </si>
  <si>
    <t>Võ Cường; TP Bắc Ninh</t>
  </si>
  <si>
    <t>QĐ số 1645; 28 ngày 14/8/2012; 06/12/2019 của UBND tỉnh; Thanh tra tỉnh</t>
  </si>
  <si>
    <t>Xây dựng trung tâm thương mại tổng hợp HTX cổ phần Việt Nhật</t>
  </si>
  <si>
    <t>QĐ số 1645;04 ngày 14/8/2012; 14/02/2020 UBND tỉnh; Thanh tra tỉnh</t>
  </si>
  <si>
    <t>Xây dựng trung tâm nghiên cứu thiết kế trưng bày sản phẩm nội thất và văn phòng cho thuê Công ty Nam Á (TNHH)</t>
  </si>
  <si>
    <t>Đại Phúc TP Bắc Ninh</t>
  </si>
  <si>
    <t>QĐ số 734 ngày 39878</t>
  </si>
  <si>
    <t>QĐ số 1492 15/6/2015 của UBND tỉnh</t>
  </si>
  <si>
    <t>Xây dựng trường THCS và THPT SIOLPOWER Bắc Ninh Công ty TNHH thương mại và dịch vụ Trung Tâm Lợi</t>
  </si>
  <si>
    <t>Vạn An, Kinh Bắc TP Bắc Ninh</t>
  </si>
  <si>
    <t>QĐ số 528 ngày 42622</t>
  </si>
  <si>
    <t>QĐ số 1501 ngày 15/6/2016 của UBND tỉnh</t>
  </si>
  <si>
    <t>Xây dựng Trường trung cấp nghề kỹ thuật cao Bắc Ninh Trung tâm nghiên cứu và phát triển cộng nghệ tự động</t>
  </si>
  <si>
    <t>Hạp Lĩnh TP Bắc Ninh</t>
  </si>
  <si>
    <t>QĐ số 3 ngày 14/02/2020 của Thanh tra tỉnh</t>
  </si>
  <si>
    <t>Dự án đầu tư xây dựng nhà hỗn hợp gồm Trung tâm thương mại, văn phòng và chung cơ cho thuê Công ty cổ phần đầu tư và xây lắp dầu khí Kinh Bắc</t>
  </si>
  <si>
    <t>Đại Phúc TP Bắc Ninh</t>
  </si>
  <si>
    <t>QĐ số 11 ngày 30/3/2020 của Thanh tra tỉnh</t>
  </si>
  <si>
    <t>Xây dựng nhà máy sản xuất bao bì, cung ứng vật tư thiết bị ngành giấy, tại Cụm công nghiệp Võ Cường Công ty cổ phần thương mại và xây dựng Dương Trường Hải</t>
  </si>
  <si>
    <t>QĐ số 10 ngày 30/3/2020 của Thanh tra tỉnh</t>
  </si>
  <si>
    <t>Xây dựng khu nhà ở cao cấp Long Vân Công ty TNHH Long Vân</t>
  </si>
  <si>
    <t>QD số 12 ngày 30/3/2020 của Thanh tra tỉnh</t>
  </si>
  <si>
    <t>Xây dựng trung tâm thương mại dịch vụ  Công ty cổ phần thương mại Hà Nội</t>
  </si>
  <si>
    <t>Đông Ngàn; TP Từ Sơn</t>
  </si>
  <si>
    <t>QĐ số 2706 ngày 27/12/2012 của UBND tỉnh</t>
  </si>
  <si>
    <t>Xây dựng Văn phòng làm việc, giao dịch kết hợp dịch vụ thương mại  Công ty TNHH Việt Thịnh</t>
  </si>
  <si>
    <t>QĐ số 7 ngày 30/3/2020 của Thanh tra tỉnh</t>
  </si>
  <si>
    <t>Xây dựng khu nhà ở kết hợp thương mại dịch vụ tạo vốn hoàn trả chi phí đầu tư xây dựng nhà máy nước mặt thành phố Bắc Ninh Công ty cổ phần tập đoàn Long Phương</t>
  </si>
  <si>
    <t>TB số 12/TB-KV1 ngày 06/01/2020 Kiểm toán nhà nước KV1</t>
  </si>
  <si>
    <t>Xây dựng khu nhà ở, thương mại dịch vụ phường Trang Hạ, thị xã Từ Sơn (tạo vốn đối ứng hoàn trả chi phí đầu tư xây dựng Nhà máy mặt thành phố Bắc Ninh theo hình thức hợp đồng BT) Công ty cổ phần tập đoàn Long Phương</t>
  </si>
  <si>
    <t xml:space="preserve">Xây dựng Trường Đại học quốc tế Bắc Hà Ban QLDA xây dựng trường ĐHQT Bắc Hà </t>
  </si>
  <si>
    <t>Xây dựng vùng sản xuất, chế biến, kinh doanh hoa, cây ăn quả và du lịch sinh thái Công ty TNHH Anh Trí</t>
  </si>
  <si>
    <t>Phật Tích, huyện Tiên Du</t>
  </si>
  <si>
    <t xml:space="preserve"> Xây dựng Nhà máy sản xuất linh kiện ô tô, xe gắn máy Công ty TNHH công nghiệp Triệu Địch</t>
  </si>
  <si>
    <t>Châu Phong, huyện Quế Võ</t>
  </si>
  <si>
    <t>QĐ số 8 ngày 30/3/2020 của Thanh tra tỉnh</t>
  </si>
  <si>
    <t>Xây dựng Nhà máy sản xuất các sản phẩm nội thất và kinh doanh xăng dầu Công ty cổ phần nội thất Kinh Bắc (nay là Cty TNHH TM xăng dầu Kinh Bắc)</t>
  </si>
  <si>
    <t>QĐ số 1492 ngày 15/6/2015 của UBND tỉnh</t>
  </si>
  <si>
    <t>Xây dựng khu vui chơi giải trí thể thao  Công ty cổ phần thương mại 89 Long Hải (đổi tên từ Công ty Đại Bình)</t>
  </si>
  <si>
    <t>QĐ số 29 ngày 43628 của Thanh tra tỉnh</t>
  </si>
  <si>
    <t>Xây dựng nhà ở, dịch vụ công trình công cộng Công ty cổ phần tập đoàn Đức Việt</t>
  </si>
  <si>
    <t>QĐ số 5 ngày 18/3/2020 của Thanh tra tỉnh</t>
  </si>
  <si>
    <t>Trạm vật tư Kỹ thuật Nông nghiệp Công ty vật tư kỹ thuật nông nghiệp</t>
  </si>
  <si>
    <t>QĐ số 2869 ngày 08/12/2019 của UBND tỉnh</t>
  </si>
  <si>
    <t xml:space="preserve">Dự án trong khu cụm công nghiệp (1) </t>
  </si>
  <si>
    <t>Sản xuất gạch bê tông khí chưng áp  Công ty cổ phần thiết bị và vật liệu xây dựng Hancorp</t>
  </si>
  <si>
    <t>QĐ số 610 ngày 27/02/2019 của UBND tỉnh</t>
  </si>
  <si>
    <t>Nhà máy xi măng Thanh Sơn công suất 2.500 tấn Clinker/ngày.</t>
  </si>
  <si>
    <t>Kết luận số 231 ngày 16/9/2021 của Sở Tài nguyên và Môi trường</t>
  </si>
  <si>
    <t>Ngày 03/4/2013, Thủ tướng Chính phủ có Văn bản số 485/TTg-KTN giãn tiến độ dự án Nhà máy xi măng Thanh Sơn sang giai đoạn sau năm 2015; tiếp đó ngày 28/8/2014, Thủ tướng Chính phủ có Văn bản số 1592/TTg-KTN đồng ý điều chỉnh tiến độ một số dự án nhà máy xi măng trong quy hoạch phát triển công nghiệp xi măng Việt Nam giai đoạn 2011 - 2020, trong đó: hoãn triển khai dự án Xi măng Thanh Sơn. Do đó, chưa đủ cơ sở để xác định dự án chậm tiến độ phải gia hạn tiến độ sử dụng đất thực hiện dự án 24 tháng theo quy định; chưa đủ cơ sở để thu hồi đất đối với dự án Nhà máy xi măng Thanh Sơn tại xã Thúy Sơn, huyện Ngọc Lặc của Công ty cổ phần Xi măng Thanh Sơn.</t>
  </si>
  <si>
    <t>Đề nghị Chủ tịch UBND tỉnh có văn bản báo cáo Thủ tướng Chính phủ về tiến độ thực hiện dự án của Công ty (Chủ tịch UBND tỉnh đã có Cv số 20558 ngày 25/12/2021 gửi Bộ Xây dựng đề nghị báo cáo Thủ tướng)</t>
  </si>
  <si>
    <t>Quảng Thịnh, thành phố Thanh Hóa</t>
  </si>
  <si>
    <t>Kết luận số 217 ngày 20/8/2021 của Sở Tài nguyên và Môi trường</t>
  </si>
  <si>
    <t>Công ty báo cáo không có đường vào khu đất thực hiện dự án, UBND tỉnh đã có văn bản chỉ đạo số 18205/UBND-NN ngày 17/11/2021 chỉ đạo Giao Sở Kế hoạch và Đầu tư chủ trì, tham mưu về việc điều chỉnh chủ trương đầu tư dự án, làm căn cứ xác định tiến độ thực hiện dự án Trung tâm điều hành xe buýt Đông Bắc tại xã Quảng Thịnh, thành phố Thanh Hóa của Công ty Đông Bắc theo quy định; Giao UBND thành phố Thanh Hóa chủ trì phối hợp với Sở Xây dựng, Sở Giao thông Vận tải và các đơn vị có liên quan, làm việc với Sở Khoa học và Công nghệ (chủ đầu tư tuyến đường vào từ đường tránh đi đại lộ Bắc Nam) để thực hiện công tác bàn giao, đưa tuyến đường đã đầu tư xây dựng vào khai
thác, sử dụng theo quy định; báo cáo UBND tỉnh kết quả thực hiện.</t>
  </si>
  <si>
    <t>Cty CP Bia Hà Nội</t>
  </si>
  <si>
    <t xml:space="preserve">Đang rà soát, xem xét xử lý </t>
  </si>
  <si>
    <t>Cty TNHH chế biến lâm sản ShaiyoAA</t>
  </si>
  <si>
    <t>Cty may Quảng Trị</t>
  </si>
  <si>
    <t>Trung tâm giới thiệu việc làm Quảng Trị</t>
  </si>
  <si>
    <t>Dự án Công viên vườn Địa Đàng do Công ty CP Nhật Tiến Huế</t>
  </si>
  <si>
    <t>phường Thủy Dương và xã Thủy Bằng, thị xã Hương Thủy</t>
  </si>
  <si>
    <t>Quyết định giao đất số 805/QĐ-UBND ngày 13/4/2018</t>
  </si>
  <si>
    <t>Xây dựng Công viên vườn Địa Đàng</t>
  </si>
  <si>
    <t>Kết luận Thanh tra số 355/KL-TTCP ngày 04/3/2021 của Thanh tra Chính phủ về việc thực hiện pháp luật về quản lý, sử dụng đất đai; hoạt động thăm dò, khai thác cát, sỏi; quản lý đầu tư xây dựng trên địa bàn tỉnh Thừa Thiên Huế</t>
  </si>
  <si>
    <t>T.P Hội An</t>
  </si>
  <si>
    <t>Công ty TNHH Thịnh
Thuận</t>
  </si>
  <si>
    <t>Thị trấn Hà Lam</t>
  </si>
  <si>
    <t>KLTT số
448/KL- STNMT
ngày 30/3/2018
của Sở TN&amp;MT</t>
  </si>
  <si>
    <t>Phường Phú Đông, thành phố Tuy Hòa</t>
  </si>
  <si>
    <t>Đất ở tại đô thị, thương mại dịch vụ, hạ tầng</t>
  </si>
  <si>
    <t>Đất bằng chưa sử dụng và một phần diện tích 5,7ha đất nông nghiệp của 03 hộ chưa đồng ý nhận tiền và bàn giao mặt bằng cho Nhà nước để thực hiện dự án</t>
  </si>
  <si>
    <t>Không thực hiện đấu giá quyền sử dụng đất theo báo cáo kiểm toán kèm theo Văn bản số 609/KTNN - CNII ngày 16/11/2018.</t>
  </si>
  <si>
    <t>Đã giao đất cho Ban Quản lý Khu kinh tế Phú Yên để tổ chức xây dựng Khu kinh tế theo kế hoạch sử dụng đất đã được phê duyệt tại Quyết định số 823/QĐ-UBND ngày 20/5/2020 (với diện tích giao là 77,67 ha); Chưa lập thủ tục giao đất, cho thuê đất cho chủ đầu tư</t>
  </si>
  <si>
    <t>Trung tâm thương mại Maximark Phú Yên; Nhà ở Shophouse - Trung tâm thương mại Vincom Tuy Hòa</t>
  </si>
  <si>
    <t>1107/QĐ-UBND ngày 26/6/2015</t>
  </si>
  <si>
    <t>Đất thương mịa, đất ở tại đô thị</t>
  </si>
  <si>
    <t>Đất bằng chưa sử dụng</t>
  </si>
  <si>
    <t>Không thực hiện đấu giá quyền sử dụng đất theo kết luận số 298-KL/TU ngày 25/4/2019</t>
  </si>
  <si>
    <t>Tiếp tục thực hiện dự án</t>
  </si>
  <si>
    <t>Trung tâm thương mại dược phẩm - Y tế Phú Yên của Công ty Cổ phần Phymepharco</t>
  </si>
  <si>
    <t>Cơ quan điều tra công an tỉnh đang thụ lý hồ sơ</t>
  </si>
  <si>
    <t>Dự án Trung tâm Thương mại và khách sạn Khánh Việt của Công ty TNHH Thương mại &amp; Dịch vụ Phú 
 Khánh Việt</t>
  </si>
  <si>
    <t>1188/QĐ-UBND ngày 15/6/2017</t>
  </si>
  <si>
    <t>Đất sản xuát kinh doanh - nhà máy thuốc lá di dời</t>
  </si>
  <si>
    <t>Chấp thuận chủ trương đầu tư, giao đất không đúng quy định theo kết luận số 298-KL/TU ngày 25/4/2019</t>
  </si>
  <si>
    <t>Dự án thực hiện cấp chủ trương đầu tư không đúng quy định, cho thuê đất theo chủ trương đầu tư chưa đảm bảo quy định.</t>
  </si>
  <si>
    <t>Sau khi thu hồi đất, đấu giá quyền sử dụng đất</t>
  </si>
  <si>
    <t>Quyết định số 1328/QĐ-UBND ngày 25/8/2011 của UBND tỉnh</t>
  </si>
  <si>
    <t>Đất rừng sản xuất</t>
  </si>
  <si>
    <t>Không đưa đất vào sử dụng một phần diện tích theo kết luận số 54-KL/TU ngày 26/9/2016</t>
  </si>
  <si>
    <t>Liên quan yếu tố nước ngoài, đanh chờ Chính phủ chỉ đạo</t>
  </si>
  <si>
    <t>Quyết định số 695/QĐ-UBND ngày 29/4/2009 của UBND tỉnh</t>
  </si>
  <si>
    <t>Gia hạn đưa đất vào sử dụng và điều chỉnh chủ trương đầu tư; triển khai thực hiện dự án</t>
  </si>
  <si>
    <t>Theo kết luận bản án tòa án tối cao hủy bỏ Quyết định thu hồi đất</t>
  </si>
  <si>
    <t>Quyết định số 126/QĐ-UBND ngày 19/01/2012 của UBND Tỉnh</t>
  </si>
  <si>
    <t>Quyết định số 425/QĐ-UBND ngày 01/3/2012 của UBND Tỉnh</t>
  </si>
  <si>
    <t>Đất rừng sản xuất, rừng phòng hộ</t>
  </si>
  <si>
    <t>Chưa Cho thuê đất nhưng đã triển khai dự án Thông báo số 443/TH-VPCP ngày 20/9/2017 của Văn Phòng Chính phủ; Báo cáo số 2029/BC-TTCP ngày 10/8/2017 của Thanh tra Chính phủ</t>
  </si>
  <si>
    <t>Chưa lập thủ tục cho thuê đất</t>
  </si>
  <si>
    <t>Kè chống xói lở bờ tả Sông Ba kết hợp phát triển hạ tầng đô thị của Ban quản lý các dự án đầu tư xây dựng tỉnh</t>
  </si>
  <si>
    <t>Xã Hòa An, huyện Phú Hòa</t>
  </si>
  <si>
    <t>1766/QĐ-UBND ngày 08/10/2020</t>
  </si>
  <si>
    <t>Đầu tư hạ tầng đô thị khu A</t>
  </si>
  <si>
    <t>Đất trồng lúa, đất trồng cây hàng năm; đất bằng chưa sử dụng</t>
  </si>
  <si>
    <t>Theo quy hoạch chi tiết phê duyệt ngày 10/10/2018 có một phần diện tích đất thương mại 3,3ha không phù hợp quy hoạch sử dụng đất đến năm 2020 của huyện Phú Hòa phê duyệt ngày 18/10/2021 là đất ở tại nông thôn dịch vụ Thông báo số 210/TB-KTNN ngày 04/8/2021</t>
  </si>
  <si>
    <t>Tại thời điểm lập quy hoạch và phê duyệt quy hoạch sử dụng đất chưa cập nhật kịp thời quy hoạch chi tiết dự án vào quy hoạch sử dụng đất</t>
  </si>
  <si>
    <t>Khai thác khoáng sản đất san lấp VLXD thông thường của Công ty Cổ phần Hải Thạch</t>
  </si>
  <si>
    <t>xã Hòa Xuân Nam, huyện Đông Hòa</t>
  </si>
  <si>
    <t>1322/QĐ-UBND ngày 21/7/2015</t>
  </si>
  <si>
    <t>Đất vật liệu xây dựng, làm gốm xứ</t>
  </si>
  <si>
    <t>Chưa xin ý kiến chấp thuận của Chính phủ về chuyển mục đích rừng phòng hộ, cấp phép khai thác chưa đảm bảo quy định tại Báo cáo số 3221/BC-TTCP ngày 29/12/2017 của Thanh tra Chính phủ</t>
  </si>
  <si>
    <t>Huyện Sông Hinh</t>
  </si>
  <si>
    <t>Chăn nuôi bò thịt chất lượng cao của Công ty CP Chăn nuôi Thảo Nguyên Phú Yên</t>
  </si>
  <si>
    <t>Xã Sông Hinh, huyện Sông Hinh</t>
  </si>
  <si>
    <t>3159/QĐ-UBND ngày 24/12/2016</t>
  </si>
  <si>
    <t>Cho thuê đất khi quy hoạch sử dụng đất của tỉnh chưa được Chính phủ phê duyệt Thông báo số 443/TH-VPCP ngày 20/9/2017 của Văn Phòng Chính phủ; Báo cáo số 2029/BC-TTCP ngày 10/8/2017 của Thanh tra Chính phủ</t>
  </si>
  <si>
    <t>T.P Nha Trang</t>
  </si>
  <si>
    <t xml:space="preserve">Dự án Trồng rừng, nuôi rong biển, kết hợp du lịch sinh thái đảo Hòn Rùa </t>
  </si>
  <si>
    <t>đảo Hòn Rùa, phường Vĩnh Hòa, thành phố Nha Trang</t>
  </si>
  <si>
    <t xml:space="preserve">1121/QĐ-UBND ngày 08/5/2015 </t>
  </si>
  <si>
    <t>Đất cơ sở sản xuất, kinh doanh; Đất có mặt nước ven biển</t>
  </si>
  <si>
    <t>Đã dừng triển khai dự án</t>
  </si>
  <si>
    <t>Không thông qua đấu thầu lựa chọn nhà đầu tư; cấp GCN đầu tư khi chưa có sự chấp thuận của Bộ, ngành; cho thuê đất khi chưa có trong QHSDĐ và KHSDĐ</t>
  </si>
  <si>
    <t>Đã có quyết định thu hồi nhưng chưa bàn giao đất ngoài thực địa</t>
  </si>
  <si>
    <t>Dự án Trung tâm dịch vụ bơi lội thể thao Khánh Hòa</t>
  </si>
  <si>
    <t>số 10 Yersin, thành phố Nha Trang</t>
  </si>
  <si>
    <t>998/QĐ-UBND ngày 20/4/2011</t>
  </si>
  <si>
    <t xml:space="preserve">Đất sử dụng vào mục đích công cộng </t>
  </si>
  <si>
    <t>Dự án đã đưa vào hoạt động một phần</t>
  </si>
  <si>
    <t>Không thông qua đấu thầu lựa chọn nhà đầu tư; không thực hiện việc bán đấu giá tài sản trên đất; sử dụng đất trái mục đích cho thuê; tiến độ thực hiện dự án chậm;</t>
  </si>
  <si>
    <t>Đã có quyết định thu hồi nhưng chưa bàn giao đất ngoài thực địa, đang có đơn khiếu nại quyết định thu hồi đất</t>
  </si>
  <si>
    <t>Nhà đất số 68 Thống Nhất, p.Vạn Thắng, tp.Nha Trang</t>
  </si>
  <si>
    <t>Không niêm yết việc bán đấu giá; không thông báo công khaiits nhất hai lần, mỗi lần cách nhau 3 ngày trên phương tiện thông tin</t>
  </si>
  <si>
    <t>Nhà đất số 9B, Hoàng Hoa Thám, Lộc Thọ, Nha Trang</t>
  </si>
  <si>
    <t xml:space="preserve">Dự án Nhà văn phòng và trưng bày sản phẩm Quốc Di </t>
  </si>
  <si>
    <t>xã Vĩnh Hiệp, Tp Nha Trang</t>
  </si>
  <si>
    <t xml:space="preserve">1438/QĐ-UBND ngày 13/4/2012 </t>
  </si>
  <si>
    <t>Dự án đã đưa vào hoạt động</t>
  </si>
  <si>
    <t xml:space="preserve">Đất sử dụng không đúng quy hoạch xây dựng; </t>
  </si>
  <si>
    <t>Dự án Khu nhà ở Biệt thự Incomex Sài Gòn</t>
  </si>
  <si>
    <t>Thôn Đường Đệ, phường Vĩnh Hòa, TP Nha Trang</t>
  </si>
  <si>
    <t>Quyết định 2539/QĐ-UBND ngày 04/10/2010; Quyết định 2538/QĐ-UBND ngày 04/10/2010; Quyết định 3004/QĐ-UBND ngày 19/11/2010; Quyết định 2976/QĐ-UBND ngày 30/11/2012</t>
  </si>
  <si>
    <t>Giao đất, chuyển mục đích sử dụng đất từ năm 2010 đến 2012 mới tính tiền là chậm; chưa xác định lại giá đất; chưa hoàn thành GPNB, chậm tiến độ</t>
  </si>
  <si>
    <t>Dự án Khu Lien Hợp dịch vụ du lịch - thương mại và Trung tâm giới thiệu sản phẩm Nha Trang Seafoods F17</t>
  </si>
  <si>
    <t>số 02-04 Bãi Dương, thành phố Nha Trang</t>
  </si>
  <si>
    <t>3490/QĐ-UBND ngày 31/12/2013</t>
  </si>
  <si>
    <t>Dự án không đúng QHSDĐ; tiến đọ thực hiện dự án chậm</t>
  </si>
  <si>
    <t>Dự án Khu chung cư tại số 50 Lê Hồng Phong</t>
  </si>
  <si>
    <t>50 Lê Hồng Phong, Tp Nha Trang</t>
  </si>
  <si>
    <t xml:space="preserve">3270/QĐ-UB ngày 23/10/2003; 3576/QĐ-UB ngày 11/11/2003; 1469/QĐ-UB ngày 26/5/2004 </t>
  </si>
  <si>
    <t>Chưa xử lý dứt điểm các kiến nghị, vướng mắc doanh nghiệp, chậm tổ chức thực hiện xử lý theo yêu cầu của Chính phủ</t>
  </si>
  <si>
    <t>Dự án xây dựng siêu thị Coop Mart</t>
  </si>
  <si>
    <t xml:space="preserve">02 Lê Hồng Phong, TP Nha Trang </t>
  </si>
  <si>
    <t>1714/QĐ-UBND ngày 29/6/2011</t>
  </si>
  <si>
    <t>Dựa án đã đưa vào hoạt động</t>
  </si>
  <si>
    <t>Sai quy hoạch; Công ty cho thuê lại đất là sai chỉ đạo văn bản cho thuê đất của UBND tỉnh</t>
  </si>
  <si>
    <t>Dự án đã được cấp GCN đầu tư nên thực hiện thủ tục thuê đất không thông qua đấu giá.</t>
  </si>
  <si>
    <t>Xác định lại giá đất; tính bổ sung số tiền chênh lệch tăng thêm tiền sử dụng đất, tiền thuê đất sẽ thu hồi cho Ngân sách Nhà nước</t>
  </si>
  <si>
    <t>Dự án Khách sạn The Horizon Nha Trang</t>
  </si>
  <si>
    <t>Dự án Trung tâm sách và dịch vụ  tổng hợp Tân Tiến</t>
  </si>
  <si>
    <t>Không đấu thầu lựa chọn nhà đầu tư; bán tài sản NN theo giá trị còn lại theo hình thức chào giá cạnh tranh, không thông qua đấu giá rộng rãi</t>
  </si>
  <si>
    <t>Dự án đầu tư Khu kinh doanh dịch vụ và tổ chức sự kiện Hoa Đà</t>
  </si>
  <si>
    <t>Bán tài sản NN theo giá trị còn lại theo hình thức chào giá cạnh tranh, không đấu thầu lựa chọn nhà đầu tư;</t>
  </si>
  <si>
    <t>Dự án khách sạn Xanh - Nha Trang 2</t>
  </si>
  <si>
    <t xml:space="preserve">44 Nguyễn Thị Minh Khai, phường Lộc Thọ, thành phố Nha Trang </t>
  </si>
  <si>
    <t>373/QĐ-UBND ngày 04/02/2007</t>
  </si>
  <si>
    <t>Xác định lại tiền sử dụng đất</t>
  </si>
  <si>
    <t>Dự án Khách sạn - Thương mại Khatoco</t>
  </si>
  <si>
    <t>số 07-09 Biệt Thự, phường Lộc Thọ, thành phố Nha Trang</t>
  </si>
  <si>
    <t>1194/QĐ-UBND ngày 28/5/2009</t>
  </si>
  <si>
    <t>Rà soát lại việc góp vốn thành lập công ty CP; Rà soát, xác định lại tiền sử dụng đất</t>
  </si>
  <si>
    <t>Dự án Khách sạn Starcity</t>
  </si>
  <si>
    <t xml:space="preserve">tại số 72-74 Trần Phú Nha Trang </t>
  </si>
  <si>
    <t>1327/QĐ-UBND ngày 27/6/2005; 1945/QĐ-UBND ngày 31/10/2007</t>
  </si>
  <si>
    <t>Không thông qua đấu giá</t>
  </si>
  <si>
    <t>Dự án Tở hợp Khách sạn căn hộ cao cấp Mường Thanh Nha Trang</t>
  </si>
  <si>
    <t>60 đường Trần Phú, phường Lộc Thọ, thành phố Nha Trang</t>
  </si>
  <si>
    <t>348/QĐ-UBND ngày 30/01/2013</t>
  </si>
  <si>
    <t>Không đấu thầu lựa chọn nhà đầu tư; không đấu giá tài sản trên đất; vi phạm quy hoạch chung xây dựng TP Nha Trang</t>
  </si>
  <si>
    <t>Xác định giá đất và thu tiền sử dụng đất bổ sung theo quy định</t>
  </si>
  <si>
    <t>Dự án Khu liên hợp dịch vụ thương mại, khách sạn, căn hộ du lịch và văn phòng cho thuê Luna tại 18 Trần Hưng Đạo</t>
  </si>
  <si>
    <t>tại số 18 đường Trần Hưng Đạo, phường Lộc Thọ, thành phố Nha Trang</t>
  </si>
  <si>
    <t>2554/QĐ-UBND ngày 25/9/2014</t>
  </si>
  <si>
    <t xml:space="preserve">Giao cho thuê không có trong KHSDD; không thông qua đấu giá QSDĐ; việc xử lý tài sản không thông qua đấu giá; </t>
  </si>
  <si>
    <t>Dự án đã được cấp GCN đầu tư nên thực hiện thủ tục giao đất, cho thuê đất không thông qua đấu giá.</t>
  </si>
  <si>
    <t>Dự án Khu nhà ở cao cấp Hoàng Phú</t>
  </si>
  <si>
    <t xml:space="preserve">tại phường Vĩnh Hòa, thành phố Nha Trang </t>
  </si>
  <si>
    <t>2825/QĐ-UBND ngày 20/10/2011</t>
  </si>
  <si>
    <t>Đất ở, đất công cộng</t>
  </si>
  <si>
    <t>Không đấu thầu lựa chọn nhà đầu tư; không đấu giá QSDĐ;</t>
  </si>
  <si>
    <t>Dự án đã được cấp GCN đầu tư nên thực hiện thủ tục giao đất không thông qua đấu giá.</t>
  </si>
  <si>
    <t>Dự án cao ốc Văn phòng Khách sạn Cattiger tại 12 Lê Thánh Tôn</t>
  </si>
  <si>
    <t>12 Lê Thánh Tôn, phường Phước Tiến, thành phố Nha Trang</t>
  </si>
  <si>
    <t>3038/QĐ-UBND ngày 11/11/2014; 2249/QĐ-UBND ngày 03//8/2016</t>
  </si>
  <si>
    <t>Dư án chưa triển khai</t>
  </si>
  <si>
    <t>không đấu thầu lựa chọn nhà đầu tư; không đấu giá QSDĐ; không tiến hành xử lý chậm tiến độ;</t>
  </si>
  <si>
    <t>Dự án đầu tư xây dựng chung cư số 4 Tố Hữu</t>
  </si>
  <si>
    <t>Công ty chuyển nhượng để thực hiện dự án BĐS là vi phạm về quản lý, sử dụng đất đai; triển khai thực hiện dự án chậm</t>
  </si>
  <si>
    <t>Dự án trung tâm thương mại và nhà ở Tân Tân ( là dự án khác đối ứng với dự án BT) tại số 168-170-172 Thống Nhất</t>
  </si>
  <si>
    <t>Không đấu thầu lựa chọn nhà đầu tư;</t>
  </si>
  <si>
    <t>Dự án Công viên văn hóa, giải trí, thể thao Nha Trang</t>
  </si>
  <si>
    <t>Phường Vĩnh Thọ, TP Nha Trang</t>
  </si>
  <si>
    <t>1982/QĐ-UBND ngày 14/8/2013; 1838/QĐ-UBND ngày 17/7/2014</t>
  </si>
  <si>
    <t>Đất xây dựng công viên công cộng: 35.503m2;Đất có mặt nước ven biển: 59.416m2</t>
  </si>
  <si>
    <t>Không đấu thầu lựa chọn nhà đầu tư; không đấu giá QSDĐ</t>
  </si>
  <si>
    <t>Dự án đã được cấp GCN đầu tư nên thực hiện thủ tục không thông qua đấu giá.</t>
  </si>
  <si>
    <t>Dự án Khu phuc Hợp Thiên Triều tại Bãi Dương</t>
  </si>
  <si>
    <t xml:space="preserve">tại Bãi Dương, phường Vĩnh Phước, thành phố Nha Trang </t>
  </si>
  <si>
    <t>2986/QĐ-UBND ngày 03/12/2012; 2963/QĐ-UBND ngày 21/10/2015</t>
  </si>
  <si>
    <t xml:space="preserve">Không đấu thầu lựa chọn nhà đầu tư; không đấu giá QSDĐ; việc xác định giá đất không đúng quy định; </t>
  </si>
  <si>
    <t>Dự án đã được cấp GCN đầu tư, Hợp đồng BT nên thực hiện thủ tục thuê đất không thông qua đấu giá.</t>
  </si>
  <si>
    <t>Nhà đất số 01 đương Quang Trung</t>
  </si>
  <si>
    <t>Không có trong phương án sắp xếp, xử lý nhà đất</t>
  </si>
  <si>
    <t>Khu vực 1 thuộc dự án Khu đô thị- công viên- trung tâm hành chính</t>
  </si>
  <si>
    <t xml:space="preserve">tại xã Phước Đồng, thành phố Nha Trang </t>
  </si>
  <si>
    <t>1417/QĐ-UBND ngày 22/5/2017</t>
  </si>
  <si>
    <t>Dự án đang triển khai</t>
  </si>
  <si>
    <t>Xác định giá đất chống thất thu</t>
  </si>
  <si>
    <t>Dự án Khách sạn và Văn phòng làm việc, tại số 12 Trần Hưng Đạo</t>
  </si>
  <si>
    <t>T.P Cam Ranh</t>
  </si>
  <si>
    <t>Dự án Khu thương mại dịch vụ và khách sạn Đông Hải</t>
  </si>
  <si>
    <t>tại phường Cam Thuận, thành phố Cam Ranh</t>
  </si>
  <si>
    <t xml:space="preserve">1868 /QĐ-UBND; 3572 /QĐ-UBND ngày 10/12/2015 </t>
  </si>
  <si>
    <t>Dự án dừng triển khai</t>
  </si>
  <si>
    <t>Không thông qua đấu thầu lựa chọn nhà đầu tư; cho thuê trái QHSDĐ và không có trong KHSDĐ; Bán tài sản NN mà không bán đấu giá công khai rộng rãi</t>
  </si>
  <si>
    <t>Đã ban hành Quyết định thu hồi đất số 186/QĐ-UBND ngày 18/1/2019</t>
  </si>
  <si>
    <t>Dự án Khu du lịch nghỉ dưỡng Trần Thái</t>
  </si>
  <si>
    <t>lô D14d, TT9b và TT13 thuộc khu du lịch Bắc bán đảo Cam Ranh</t>
  </si>
  <si>
    <t>3100/QĐ-UBND ngày 13/12/2012; 3469/QĐ-UBND ngày 17/12/2014</t>
  </si>
  <si>
    <t>Không thông qua đấu thầu lựa chọn nhà đầu tư; chậm tiến độ đầu tư</t>
  </si>
  <si>
    <t>Dự án Khách sạn - Nhà hàng Minexco Cam Ranh</t>
  </si>
  <si>
    <t>83A đường Nguyễn Trọng Kỷ, phường Cam Lợi, thành phố Cam Ranh</t>
  </si>
  <si>
    <t xml:space="preserve">2299/QĐ-UBND ngày 17/8/2014 </t>
  </si>
  <si>
    <t>Không thông qua đấu thầu lựa chọn nhà đầu tư; cho thuê đất với mục đích sử dụng đất TMDV là trái với QHSDĐ; chậm tiến độ đầu tư</t>
  </si>
  <si>
    <t>Dự án Câu lạc bộ du thuyền và Khu nghỉ dưỡng Cam Ranh</t>
  </si>
  <si>
    <t>lô T13K, T13I, D42, D48, D43, X23H, X23I, X23K, X23L, X23N và MN1, MN2, MN3, Khu 7- Khu du lịch Bắc bán đảo Cam Ranh</t>
  </si>
  <si>
    <t xml:space="preserve">2401/QĐ-UBND ngày 17/8/2016 </t>
  </si>
  <si>
    <t>Không thông qua đấu thầu lựa chọn nhà đầu tư; chậm tiến độ; chủ đầu tư chưa hoàn thành nghĩa vụ tài chính về đất đai</t>
  </si>
  <si>
    <t>H. Cam Lâm</t>
  </si>
  <si>
    <t>Dự án Khu du lịch sinh thái và nghỉ dưỡng cao cấp Eurowindow Nha Trang</t>
  </si>
  <si>
    <t xml:space="preserve">Khu đất tại các lô D12a, D12b, D12c thuộc Khu du lịch Bắc bán đảo Cam Ranh </t>
  </si>
  <si>
    <t>749/QĐ-UBND ngày 23/3/2010</t>
  </si>
  <si>
    <t>Dự án sân Golf và Biệt thự sinh thái Cam Ranh</t>
  </si>
  <si>
    <t>xã Cam Hòa</t>
  </si>
  <si>
    <t xml:space="preserve">2044/QĐ-UBND ngày 16/8/2012 </t>
  </si>
  <si>
    <t>Tiến độ thực hiện dự án chậm</t>
  </si>
  <si>
    <t>Dự án Evason Ana Mandara Cam Ranh Resort &amp; Spa</t>
  </si>
  <si>
    <t>lô D6a Khu du lịch Bắc bán đảo Cam Ranh</t>
  </si>
  <si>
    <t xml:space="preserve">2259/QĐ-UBND ngày 04/8/2016 </t>
  </si>
  <si>
    <t>Dự án Khu du lịch Đồi gió</t>
  </si>
  <si>
    <t>Dự án Khu du lịch Sài Gòn- Cam Ranh</t>
  </si>
  <si>
    <t>tại D8b, Khu du lịch Bắc bán đảo Cam Ranh</t>
  </si>
  <si>
    <t>2112 /QĐ-UBND ngày 05/8/2015</t>
  </si>
  <si>
    <t>Đất thương mại, dịch vụ; Đất ở không hình thành đơn vị ở</t>
  </si>
  <si>
    <t>Cho thuê đất khi không có KHSDĐ; chuyển chủ đầu tư dự án nhưng chưa xem xét tính toán NVTC từ đất; chậm tiến độ</t>
  </si>
  <si>
    <t>Công ty TNHH Janhold - OSC</t>
  </si>
  <si>
    <t>151B Thùy Vân P.Thắng Tam, TP.Vũng Tàu</t>
  </si>
  <si>
    <t>0,7</t>
  </si>
  <si>
    <t>Nợ tiền thuê đất đang khiếu nại</t>
  </si>
  <si>
    <t>Phân loại nợ chuyển sang nợ khiếu nại do Công ty có trong Hiệp hội du lịch đang có văn bản kiến nghị Thủ tướng CP xem xét giảm tiền thuê đất. Miễn tiền thuê đất trong thời gian XDCB theo QĐ số 7585/QĐ-CT ngày 15/09/2016 của CT; Tách riêng báo cáo số tạm nộp kỳ 2/2016 lô Bãi tắm Thùy Vân</t>
  </si>
  <si>
    <t>Công ty CP Du Lịch tỉnh Bà Rịa - Vũng Tàu</t>
  </si>
  <si>
    <t>33-41 Trần Hưng Đạo P.1 TP.Vũng Tàu</t>
  </si>
  <si>
    <t>5,4</t>
  </si>
  <si>
    <t xml:space="preserve">Phân loại nợ chuyển sang nợ khiếu nại do Công ty có trong Hiệp hội du lịch đang có văn bản kiến nghị Thủ tướng CP xem xét giảm tiền thuê đất. Giảm 1 tỷ do nộp tháng 08.2017 </t>
  </si>
  <si>
    <t>Công ty CP Du lịch Nghinh Phong</t>
  </si>
  <si>
    <t>Bãi tắm Thùy Vân -P.2, P.8 TP.Vũng Tàu</t>
  </si>
  <si>
    <t>3,2</t>
  </si>
  <si>
    <t xml:space="preserve">Phân loại nợ chuyển sang nợ khiếu nại do Công ty có trong Hiệp hội du lịch đang có văn bản kiến nghị Thủ tướng CP xem xét giảm tiền thuê đất; </t>
  </si>
  <si>
    <t>Công ty CP Du lịch và Thương mại DIC</t>
  </si>
  <si>
    <t>Bãi tắm Thùy Vân (Khu Lotus)</t>
  </si>
  <si>
    <t>2,6</t>
  </si>
  <si>
    <t>Phân loại nợ chuyển sang nợ khiếu nại do Công ty có trong Hiệp hội du lịch đang có văn bản kiến nghị Thủ tướng CP xem xét giảm tiền thuê đất; Công ty CP Du Lịch và Thương Mại DIC nhận kế thừa nghĩa vụ và trách nhiệm nộp tiền thuê đất của Công ty TNHH Thương Mại Dịch Vụ DIC. Điều chỉnh tăng số nợ do tạm tính thêm nợ lô bãi tắm Thùy Vân</t>
  </si>
  <si>
    <t>Công ty CP Du lịch Quốc tế Vũng Tàu</t>
  </si>
  <si>
    <t>Bãi tắm Thùy Vân</t>
  </si>
  <si>
    <t>2,3</t>
  </si>
  <si>
    <t>Tạm điều chỉnh tăng tiền thuê đất các kỳ trước theo tính toán lại lô Bãi tắm Thùy Vân</t>
  </si>
  <si>
    <t>Công ty CP Du lịch Quốc tế Hải Dương</t>
  </si>
  <si>
    <t>1,5</t>
  </si>
  <si>
    <t>Trước đây là Công ty TNHH MTV Hưng Hải; Tạm tính tăng nợ năm trước</t>
  </si>
  <si>
    <t>`</t>
  </si>
  <si>
    <t>Công ty TNHH Trung Quý</t>
  </si>
  <si>
    <t>Số 30/3 Ấp 2, xã An Phú, huyện Thuận An, tỉnh Bình Dương</t>
  </si>
  <si>
    <t>0,2</t>
  </si>
  <si>
    <t>Nợ tiền sử dụng đất khó thu</t>
  </si>
  <si>
    <t>Công an tỉnh đang làm thủ tục khởi tố.Sở TNMT có Văn bản 4480/STNMT-CCQLĐĐ ngày 02/08/2019 và Văn bản số 5498/STNMT-CCQLĐĐ ngày 25/8/2020  đề nghị UB tỉnh chấm dứt chủ trương đầu tư dự án.</t>
  </si>
  <si>
    <t>Công ty TNHH MTV dịch vụ lữ hành An Lộc Sơn</t>
  </si>
  <si>
    <t>Số 01, KP 5, đường số 5, F An Lạc A, Q Bình Tân, TP Hồ Chí Minh</t>
  </si>
  <si>
    <t>2,5</t>
  </si>
  <si>
    <t>UBND tỉnh đã có Quyết định thu hồi đất số 2265/QĐ-UBND ngày 14/8/2017. Chi cục Thuế đã thực hiện các biện pháp cưỡng chế.</t>
  </si>
  <si>
    <t>Công ty Cổ phần đầu tư sản xuất Tân Thành</t>
  </si>
  <si>
    <t>Số 05-07 đường 3/2 , phường 8, TP Vũng Tàu, tỉnh Bà Rịa -Vũng Tàu</t>
  </si>
  <si>
    <t>4,5</t>
  </si>
  <si>
    <t>Chi cục Thuế huyện Xuyên Mộc tiến hành các biện pháp cưỡng chế: 1. Thông báo nộp tiền nợ và tiền chậm nộp, 2. Mời làm việc về nợ thuế ( hai lần), 3. Cưỡng chế băng biện pháp hóa đợn: Cục thuế đã ra Quyết định cưỡng chế hóa đơn số 2864/QĐ-CT ngày 08/5/2015, 4. Các biện pháp cưỡng chế tiếp theo: Chi cục Thuế đã có văn bản ngày 14/8/2015 gửi cơ quan có thẩm quyền đề nghị thu hồi đất do không thực hiện nghĩa vụ tài chính được quy định tại Điều 38 của Luật đất đai 2013.</t>
  </si>
  <si>
    <t>Công ty CP TM Quảng Trọng</t>
  </si>
  <si>
    <t>Số 427/9 đường Nguyễn An Ninh , P 9, TP Vũng Tàu, tỉnh Bà Rịa -Vũng Tàu</t>
  </si>
  <si>
    <t>2,03</t>
  </si>
  <si>
    <t>Thu khoản tiền tương đương tiền sử dụng đất do giao đất không đưa vào sử dụng tính đến ngày thu hồi đất: 1. QĐ giao đất số 4118/QĐ-UBND ngày 14/12/2009; 2. QĐ thu hồi đất số 3751/QĐ-UBND ngày 30/12/2016.</t>
  </si>
  <si>
    <t>Công ty Cổ phần Vốn Thái Thịnh</t>
  </si>
  <si>
    <t>Lầu 6, 41 Trần Cao Vân, TP-HCM</t>
  </si>
  <si>
    <t>0,07</t>
  </si>
  <si>
    <t>Thu hồi dự án theo Quyết định số 2824/QĐ-UBND ngày 20/9/2021 của UBND tỉnh Bà Rịa-Vũng Tàu về việc thu hồi 767,0m2 đất</t>
  </si>
  <si>
    <t>Không có biểu 03</t>
  </si>
  <si>
    <t>E47</t>
  </si>
  <si>
    <t>E48</t>
  </si>
  <si>
    <t>Công ty Sudico Miền Nam</t>
  </si>
  <si>
    <t>Xã Long Tân, huyện Nhơn Trạch</t>
  </si>
  <si>
    <t>3144/QĐ-UBND ngày 23/11/2011</t>
  </si>
  <si>
    <t>Thực hiện dự án đầu tư Khu dân cư</t>
  </si>
  <si>
    <t>Theo kết quả kiểm tra hiện trạng ngày 07/01/2022 của STNMT: Đất trống, chưa triển khai xây dựng công trình</t>
  </si>
  <si>
    <t>Dự án chậm đưa đất vào sử dụng Thông báo số 04/TB-TCQLĐĐ ngày 09/01/2019 của Tổng cục Quản lý đất đai; đã được UBND tỉnh cho phép tiếp tục triển khai thực hiện dự án đến năm 2021 tại Văn bản số 9658/UBND-KTN ngày 14/8/2020</t>
  </si>
  <si>
    <t>Do còn phần diện tích trong dự án chưa được giao đất (chưa hoàn thành công tác bồi thường);</t>
  </si>
  <si>
    <t>Đã kiểm tra hiện trang ngày 07/01/2022; Hiện đang đề xuất xử lý</t>
  </si>
  <si>
    <t>Công ty Cổ phần phát triển hạ tầng Sài Gòn</t>
  </si>
  <si>
    <t>1600/QĐ-UBND ngày 04/5/2010 và Quyết định số 3680/QĐ-UBND ngày 31/12/2010</t>
  </si>
  <si>
    <t>Thực hiện dự án khu dân cư</t>
  </si>
  <si>
    <t>Theo kết quả kiểm tra hiện trạng ngày 07/01/2022 của STNMT: Đã san lấp mặt bằng một phần diện tích của dự án (khoảng 10%), đấp bờ bao đất để bảo vệ ranh dự án; đất trống, chưa triển khai xây dựng công trình trên đất</t>
  </si>
  <si>
    <t>Dự án chậm đưa đất vào sử dụng Thông báo số 04/TB-TCQLĐĐ ngày 09/01/2019 của Tổng cục Quản lý đất đai; đã được UBND tỉnh chấp thuận gia hạn tiến độ sử dụng đất 24 tháng tại Quyết định số 2713/QĐ-UBND ngày 30/8/2019.</t>
  </si>
  <si>
    <t>Do còn phần diện tích trong dự án chưa được giao đất (đã hoàn thành công tác bồi thường, đang vướng mắc về thủ tục xây dựng, quy hoạch). Ngoài ra, Công ty cho rằng trường hợp chậm đưa đất vào sử dụng có nguyên nhân bất khá kháng</t>
  </si>
  <si>
    <t>Khu nhà ở phục vụ chuyên gia</t>
  </si>
  <si>
    <t>Thị trấn Phú Mỹ, huyện Tân Thành</t>
  </si>
  <si>
    <t>5,65</t>
  </si>
  <si>
    <t xml:space="preserve"> Chưa triển khai </t>
  </si>
  <si>
    <t xml:space="preserve">dự án  chậm tiến độ sử dụng đất </t>
  </si>
  <si>
    <t xml:space="preserve">Kết luận thanh tra số 5109/KL-STNMT ngày 02/12/2016 của Sở Tài nguyên và Môi trường </t>
  </si>
  <si>
    <t>Sở Tài nguyên và Môi trường có Văn bản số 6863/STNMT-CCQLĐ ngày 12/10/2021 tiết tục đề nghị UBND tỉnh thu hồi đất theo quy định tại Điểm i Điều 64 Luật Đất đai</t>
  </si>
  <si>
    <t>Quyết định gia hạn sử dụng đất 24 tháng số 2767/QĐ-UBND ngày 02/10/2017 của UBND tỉnh.</t>
  </si>
  <si>
    <t>Khu du lịch Hải thuận</t>
  </si>
  <si>
    <t>xã Phước Thuận, huyện Xuyên Mộc</t>
  </si>
  <si>
    <t>18,9</t>
  </si>
  <si>
    <t xml:space="preserve"> Đang thực hiện </t>
  </si>
  <si>
    <t xml:space="preserve">dự án chậm tiến độ sử dụng đất </t>
  </si>
  <si>
    <t xml:space="preserve">Ngày 24/3/2017, Sở Tài nguyên và Môi trường đã chủ trì, kiểm tra tình hình sử dụng đất dự án </t>
  </si>
  <si>
    <t xml:space="preserve">Kiến nghị xử lý theo hướng dẫn của Tổng cục Quản lý Đất đai tại văn bản số 2461/TCQLĐĐ- CKSQLSDĐ ngày 29 tháng 10 năm 2021 </t>
  </si>
  <si>
    <t>Quyết định gia hạn số 1144/QĐ-UBND ngày 28/4/2017</t>
  </si>
  <si>
    <t>Khu du lịch Long Sơn – Hồ Tràm,</t>
  </si>
  <si>
    <t>6,06</t>
  </si>
  <si>
    <t xml:space="preserve"> Đang thực hiện</t>
  </si>
  <si>
    <t>Theo Kết luận của Bộ Kế hoạch và Đầu tư số 2283/BKHĐT-TTR ngày 10 tháng 4 năm 2013 dự án chậm tiến độ sử dụng đất.</t>
  </si>
  <si>
    <t>Kiến nghị xử lý theo hướng dẫn của Tổng cục Quản lý Đất đai tại văn bản số 2461/TCQLĐĐ- CKSQLSDĐ ngày 29 tháng 10 năm 2021</t>
  </si>
  <si>
    <t>Quyết định số 660/ QĐ-UBND ngày 23/3/2017</t>
  </si>
  <si>
    <t>Khu du lịch nghỉ dưỡng Kawasamii</t>
  </si>
  <si>
    <t>thị trấn Phước Hải, huyện Đất Đỏ</t>
  </si>
  <si>
    <t>13,2</t>
  </si>
  <si>
    <t xml:space="preserve">Gia hạn sử dụng đất theo kết luận số 2283/BKHĐT-TTr ngày 10/4/2013 của Bộ Kế hoạch và Đầu tư. </t>
  </si>
  <si>
    <t>Quyết định số 415QĐ-UBND ngày 27/02/2017</t>
  </si>
  <si>
    <t>Cảng Sài Gòn - Thép Việt</t>
  </si>
  <si>
    <t>xã Mỹ Xuân, huyện Tân Thành</t>
  </si>
  <si>
    <t>34,5</t>
  </si>
  <si>
    <t>Gia hạn sử dụng đất  theo Kết luận thanh tra số 5123/KL-STNMT ngày 02/12/2016 của Sở Tài nguyên và Môi trường</t>
  </si>
  <si>
    <t>2997/QĐ-UBND ngày 20/10/2017.</t>
  </si>
  <si>
    <t>Cảng Quốc tế Sao Biển</t>
  </si>
  <si>
    <t>68,0</t>
  </si>
  <si>
    <t xml:space="preserve">Gia hạn sử dụng đất theo Kết luận thanh tra số 5116/KL-STNMT ngày 02/12/2016 của Sở Tài nguyên và Môi trường. </t>
  </si>
  <si>
    <t>Quyết định gia hạn số 169/QĐ-UBND ngày 23/01/2018.</t>
  </si>
  <si>
    <t>Kho bãi tổng hợp, dịch vụ hậu cần cảng và dịch vụ logistic</t>
  </si>
  <si>
    <t>xã Phước Hòa, huyện Tân Thành</t>
  </si>
  <si>
    <t>dự án chậm tiến độ sử đầu tư</t>
  </si>
  <si>
    <t>Gia hạn sử dụng đất theo Kết luận thanh tra số 5119/KL-STNMT ngày 02/12/2016 của Sở Tài nguyên và Môi trường.</t>
  </si>
  <si>
    <t>Quyết định số 716/QĐ-UBND ngày 14/3/2018</t>
  </si>
  <si>
    <t>Khu du lịch Minh Tuấn Hồ Tràm</t>
  </si>
  <si>
    <t>huyện Xuyên Mộc</t>
  </si>
  <si>
    <t>14,93</t>
  </si>
  <si>
    <t>Gia hạn sử dụng đất theo Kết luận Thanh tra số 1428/KL-STNMT ngày 28/4/2016 của Sở Tài nguyên và Môi trường</t>
  </si>
  <si>
    <t>Quyết số 846/QĐ-UBND ngày 30/3/2018</t>
  </si>
  <si>
    <t>Khu du lịch Minh tuấn-Sông Ray</t>
  </si>
  <si>
    <t>7,55</t>
  </si>
  <si>
    <t>Quyết định gia hạn sử dụng đất 24 tháng số 847/QĐ-UBND ngày 30/3/2018.</t>
  </si>
  <si>
    <t>Khu du lịch Làng Chài</t>
  </si>
  <si>
    <t>Xã Phước thuận, huyện Xuyên Mộc</t>
  </si>
  <si>
    <t>Sở Tài nguyên và Môi trường kiểm tra việc sử dụng đất và kết luận chậm tiến độ sử dụng đất</t>
  </si>
  <si>
    <t>Quyết định số 724/QĐ-UBND ngày 14/3/2018</t>
  </si>
  <si>
    <t>Trại sản xuất giống cá biển</t>
  </si>
  <si>
    <t>Thị trấn Phước Hải, huyện Đất Đỏ</t>
  </si>
  <si>
    <t>7,99</t>
  </si>
  <si>
    <t>Gia hạn sử dụng đất theo Kết luận Thanh tra số 1707/KL-STNMT ngày 24/4/2017 của Sở Tài nguyên và Môi trường.</t>
  </si>
  <si>
    <t>Quyết số 2696/QĐ-UBND ngày 26/9/2018</t>
  </si>
  <si>
    <t>BãiContair và dịch vụ cảng</t>
  </si>
  <si>
    <t>Gia hạn sử dụng đất theo Kết luận thanh tra số 5118/KL-STNMT ngày 02/12/2016 của Sở Tài nguyên và Môi trường.</t>
  </si>
  <si>
    <t>Quyết định số 2920/QĐ-UBND ngày 23/10/2018.</t>
  </si>
  <si>
    <t>Trạm cáp quang biển Vũng Tàu</t>
  </si>
  <si>
    <t>Phường 8, TPVT</t>
  </si>
  <si>
    <t>0,4987</t>
  </si>
  <si>
    <t>Theo văn bản số 2319/SRC-QLGCS ngày 19/6/2018  dự án chậm tiến độ sử dụng đất.</t>
  </si>
  <si>
    <t>Quyết định số 3074/QĐ-UBND ngày 30/10/2018</t>
  </si>
  <si>
    <t>Khu du lịch Bến Thành – Hồ Tràm</t>
  </si>
  <si>
    <t>Xã Phước Thuận, huyện Xuyên Mộc</t>
  </si>
  <si>
    <t xml:space="preserve">Ngày 19 tháng 6 năm 2018, Chi cục Quản lý Đất đai đại diện Sở TNMT kiểm tra hiện trạng sử dụng đất, nghi nhận: Xây dựng tường rào, hồ chứa nước nhỏ và một số tuyến đường nội bộ. Dự án chậm triển khai. </t>
  </si>
  <si>
    <t>Quyết định số 2702/QĐ-UBND ngày 27/9/2018</t>
  </si>
  <si>
    <t>Khu nhà ở C2</t>
  </si>
  <si>
    <t>Phường Thắng Nhất, TPVT</t>
  </si>
  <si>
    <t>0,67</t>
  </si>
  <si>
    <t>Gia hạn sử dụng đất theo KL số 4570/KL-STNMT ngày 20/9/2017 của Sở Tài nguyên và Môi trường</t>
  </si>
  <si>
    <t>Quyết định số 1570/QĐ-UBND ngày 14/6/2018</t>
  </si>
  <si>
    <t>Cửa hàng dịch vụ số 1</t>
  </si>
  <si>
    <t>P9, TPVT</t>
  </si>
  <si>
    <t>0,050</t>
  </si>
  <si>
    <t>Quyết định số 1562/QĐ-UBND ngày 14/6/2018</t>
  </si>
  <si>
    <t>Khu du lịch Biển sáng-Hồ Tràm</t>
  </si>
  <si>
    <t>13,8</t>
  </si>
  <si>
    <t>Gia hạn sử dụng đất theo Kết luận thanh tra số 1430/KL-STNMT ngày 28/4/2016 của</t>
  </si>
  <si>
    <t>Quyết định số 1230/QĐ-UBND ngày 16/5/2019.</t>
  </si>
  <si>
    <t>Khu du lịch sinh thái Biển Xanh</t>
  </si>
  <si>
    <t>Xã Bông Trang, huyện Xuyên Mộc</t>
  </si>
  <si>
    <t>20,68</t>
  </si>
  <si>
    <t>Gia hạn sử dụng đất theo kết quả kiểm tra việc sử dụng đất của Sở Tài nguyên và Môi trường ngày 03 tháng 12 năm 2018.</t>
  </si>
  <si>
    <t>Quyết định số 628/QĐ-UBND ngày 19/3/2019</t>
  </si>
  <si>
    <t>Khu du lịch nghỉ dưỡng Cantavil Long Hải</t>
  </si>
  <si>
    <t>TT Long Hải, huyện Long Điền</t>
  </si>
  <si>
    <t>4,7</t>
  </si>
  <si>
    <t>Gia hạn sử dụng đất theo Kết luận thanh tra số 340/KL-STNMT ngày 29/01/2016 của Sở Tài nguyên và Môi trường.</t>
  </si>
  <si>
    <t>Quyết định số 1323/QĐ-UBND ngày 28/5/2019.</t>
  </si>
  <si>
    <t>Cụm Công nghiệp Hồng Lam</t>
  </si>
  <si>
    <t>P Kim Dinh, thành phố Bà Rịa</t>
  </si>
  <si>
    <t xml:space="preserve">Gia hạn sử dụng đất theo Kết luận thanh tra số 340/KL-STNMT ngày 29/01/2016 của Sở Tài nguyên và Môi trường. </t>
  </si>
  <si>
    <t>Quyết định số 902/QĐ-UBND ngày 10/4/2019</t>
  </si>
  <si>
    <t>Trại sản xuất tôm giống công nghệ sinh học Ngọc Tùng</t>
  </si>
  <si>
    <t>4,99</t>
  </si>
  <si>
    <t>Theo Thông báo số 271/TB-UBND ngày 01/6/2018 của UBND tỉnh BRVT, dự án chậm tiến độ</t>
  </si>
  <si>
    <t>Quyết định số 1408/QĐ-UBND ngày 06/6/2019</t>
  </si>
  <si>
    <t>Khu du lịch nghỉ dưỡng cao cấp Trung Thủy</t>
  </si>
  <si>
    <t>xã Bình Châu, huyện Xuyên Mộc</t>
  </si>
  <si>
    <t>99,3</t>
  </si>
  <si>
    <t>Gia hạn sử dụng đất theo Kết luận thanh tra số 690/KL-STNMT ngày 12/2/2018 của Sở Tài nguyên và Môi trường</t>
  </si>
  <si>
    <t>Quyết định số 1393/QĐ-UBND ngày 04/6/2019</t>
  </si>
  <si>
    <t>Khu du lịch sinh thái rừng và biển Thành Đô – Bình Châu</t>
  </si>
  <si>
    <t xml:space="preserve"> xã Bình Châu, huyện Xuyên Mộc</t>
  </si>
  <si>
    <t>Theo kết quả kiểm việc sử dụng đất ngày 28/5/2019 của Sở Tài nguyên và Môi trường</t>
  </si>
  <si>
    <t>Quyết định số 1705/QĐ-UBND ngày 08/7/2019</t>
  </si>
  <si>
    <t>Khu du lịch sinh thái và nghỉ dưỡng cao cấp Bình Châu – Phước Bửu (Khu A)</t>
  </si>
  <si>
    <t>tại xã Bình Châu, huyện Xuyên Mộc</t>
  </si>
  <si>
    <t>8,79</t>
  </si>
  <si>
    <t>Khu du lịch sinh tháivà nghỉ dưỡng cao cấp Bình Châu – Phước Bửu (Khu A)</t>
  </si>
  <si>
    <t xml:space="preserve">Gia hạn sử dụng đất theo kết quả kiểm tra việc sử dụng đất ngày 28/5/ 2019 của Sở Tài nguyên và Môi trường  </t>
  </si>
  <si>
    <t>Quyết định số 2588/QĐ-UBND ngày 03/10/2019</t>
  </si>
  <si>
    <t>Dự án Cảng Mỹ Xuân A</t>
  </si>
  <si>
    <t xml:space="preserve">Phường Mỹ Xuân, tỉnh Bà Rịa-Vũng Tàu </t>
  </si>
  <si>
    <t>Theo kết quả kiểm việc sử dụng đất ngày 11/12/2019 của Sở Tài nguyên và Môi trường.</t>
  </si>
  <si>
    <t>Quyết định số 215/QĐ-UBND ngày 05/02/2020</t>
  </si>
  <si>
    <t xml:space="preserve">Khu du lịch Ngân Hiệp 2 - Hồ Tràm </t>
  </si>
  <si>
    <t>20,84</t>
  </si>
  <si>
    <t>Gia hạn sử dụng đất theo Thông báo số 444/TB-UBND ngày 06/8/2019 của Ủy ban nhân dân tỉnh</t>
  </si>
  <si>
    <t>697/QĐ-UBND ngày 31/3/2020</t>
  </si>
  <si>
    <t xml:space="preserve">Khu du lịch Ngân Hiệp 1 - Hồ Tràm </t>
  </si>
  <si>
    <t>9,02</t>
  </si>
  <si>
    <t>698/QĐ-UBND ngày 31/3/2020</t>
  </si>
  <si>
    <t xml:space="preserve">Kho bãi tổng hợp, dịch vụ hậu cần cảng, dịch vụ Logistics - Habitat </t>
  </si>
  <si>
    <t>phường Tân Phước, thị xã Phú Mỹ</t>
  </si>
  <si>
    <t>46,7</t>
  </si>
  <si>
    <t xml:space="preserve">Theo kết quả kiểm việc sử dụng đất ngày 11/12/2019 của Sở Tài nguyên và Môi trường </t>
  </si>
  <si>
    <t>1027/QĐ-UBND ngày 27/4/2020</t>
  </si>
  <si>
    <t xml:space="preserve">Khu du lịch Mặt Trời Buổi Sáng (Khu A) </t>
  </si>
  <si>
    <t>4,89</t>
  </si>
  <si>
    <t>Gia hạn sử dụng đất theo Kết luận số 690/KL-BTNMT ngày 12/02/2018 của  Bộ Tài nguyên và Môi trường</t>
  </si>
  <si>
    <t>1017/QĐ-UBND ngày 24/4/2020</t>
  </si>
  <si>
    <t>Công Ty TNHH Thương Mại Dịch Vụ Quảng Cáo Đông Đông Bắc</t>
  </si>
  <si>
    <t>Phước Hải</t>
  </si>
  <si>
    <t>0,89</t>
  </si>
  <si>
    <t>Nợ thuê đất khó thu</t>
  </si>
  <si>
    <t>Đã có Quyết định thu hồi dự án</t>
  </si>
  <si>
    <t>Công ty TNHH Cỏ May Hoà Bình</t>
  </si>
  <si>
    <t>Chân cầu Cỏ May, đường 30/4 P.12 TP.Vũng Tàu</t>
  </si>
  <si>
    <t>1,03</t>
  </si>
  <si>
    <t>Đã có Quyết định  thu hồi đất của UBND tỉnh BRVT</t>
  </si>
  <si>
    <t>HTX Thủy sản 30/4</t>
  </si>
  <si>
    <t>Sông Cửa Lấp, P.12 TP.Vũng Tàu - Nuôi nghêu thương phẩm, nêu giống 69,44ha</t>
  </si>
  <si>
    <t>69,4</t>
  </si>
  <si>
    <t>- Đã có Quyết định thu hồi đất mặt nước số 3323/QĐ-UBND ngày 02/11/2020</t>
  </si>
  <si>
    <t>Công ty TNHH XD TM SX Phước Ân</t>
  </si>
  <si>
    <t>Phường 12 TP.Vũng Tàu</t>
  </si>
  <si>
    <t>8,9</t>
  </si>
  <si>
    <t>Đơn vị không triển khai dự án, ngưng hoạt động, UBND tỉnh đã có Quyết định số 416/QĐ-UBND ngày 12/02/2018 về việc thu hồi đất của dự án</t>
  </si>
  <si>
    <t>(nay là Công ty CP Đầu tư và Xử lý Môi trường Phước Ân)</t>
  </si>
  <si>
    <t>DNTN Nhà máy Sản xuất Nước Đá Quốc Hương</t>
  </si>
  <si>
    <t>Đường 30/4 P.12 TP.Vũng Tàu</t>
  </si>
  <si>
    <t>1,8</t>
  </si>
  <si>
    <t>Đơn vị không triển khai dự án Đã thu hồi đất</t>
  </si>
  <si>
    <t>Công ty CP Khách sạn Du lịch Tháng Mười</t>
  </si>
  <si>
    <t>151 Đường Thùy Vân P.TT TP.Vũng Tàu</t>
  </si>
  <si>
    <t>1,6</t>
  </si>
  <si>
    <t>Phân loại nợ chuyển sang nợ khiếu nại do Công ty có trong Hiệp hội du lịch đang có văn bản kiến nghị Thủ tướng CP xem xét giảm tiền thuê đất.</t>
  </si>
  <si>
    <t>Dự án Nhà máy điện mặt trời GAIA của Công ty Cổ phần Năng lượng Hanwha-BCG Băng Dương</t>
  </si>
  <si>
    <t>xã Thạnh An</t>
  </si>
  <si>
    <t>Số 182/QĐ-UBND ngày 15/01/2020 của UBND tỉnh</t>
  </si>
  <si>
    <t>Kết luận thanh tra số 2406/BKHĐT-TTr ngày 28/4/2021 của Bộ Kế hoạch và Đầu tư</t>
  </si>
  <si>
    <t>Chưa được cơ quan nhà nước có thẩm quyền cho phép chuyển mục đích sử dụng rừng sang mục đích khác</t>
  </si>
  <si>
    <t>Sở Nông nghiệp và Phát triển nông thôn tham mưu UBND tỉnh có văn bản gửi các Bộ ngành liên quan trình Thủ tướng Chính phủ cho phép chuyển mục đích sử dụng rừng sang mục đích khác đối với dự án.</t>
  </si>
  <si>
    <t>Khu dân cư đường 10 của Công ty TNHH MTV Đầu tư và xây dựng Tân Thuận</t>
  </si>
  <si>
    <t>thị trấn Bến Lức, xã Thanh Phú</t>
  </si>
  <si>
    <t>Số 3441/QĐ-UBND ngày 25/12/2009, số 3932/QĐ-UBND ngày 07/12/2012 và số 2428/QĐ-UBND ngày 30/6/2014 của UBND tỉnh</t>
  </si>
  <si>
    <t>Đất ở tại đô thị</t>
  </si>
  <si>
    <t>Đã hoàn thành xây dựng hạ tầng và chuyển nhượng QSDĐ cho người dân</t>
  </si>
  <si>
    <t>Chưa xác định lại tiền sử dụng đất, tiền thuê đất sau khi điều chỉnh quy hoạch chi tiết</t>
  </si>
  <si>
    <t>Đề nghị nhà đầu tư điều chỉnh cơ cấu sử dụng đất và thực hiện nghĩa vụ tài chính theo quy định</t>
  </si>
  <si>
    <t>Khu đô thị mới Vàm Cỏ Đông của Công ty CP Nam Long VCD</t>
  </si>
  <si>
    <t>xã An Thạnh</t>
  </si>
  <si>
    <t>3943/QĐ-UBND ngày 24/12/201; 3944/QĐ-UBND ngày 24/12/201; 729/QĐ-UBND ngày 06/3/2012; 4489/QĐ-UBND ngày 20/12/2013</t>
  </si>
  <si>
    <t>Đất ở nông thôn</t>
  </si>
  <si>
    <t>CCN Nhựt Chánh 2 của Công ty CP Liên Minh</t>
  </si>
  <si>
    <t>Nhựt Chánh</t>
  </si>
  <si>
    <t>2672/QĐ-UBND ngày 19/10/2009 (đợt 1 với diện tích 101,52 ha)</t>
  </si>
  <si>
    <t>đã san lấp mặt bằng, xây dựng hạ tầng theo quy hoạch chi tiết được duyệt và đã tách giấy CNQSDĐ (11 thửa đất)</t>
  </si>
  <si>
    <t>Kết luận thanh tra số 5867/KL-UBND ngày 25/9/2020 của UBND tỉnh Long An</t>
  </si>
  <si>
    <t>Chưa có quyết định thành lập CCN theo quy định</t>
  </si>
  <si>
    <t>Đề nghị nhà đầu tư liên hệ Sở Công thương thực hiện thủ tục thành lập CCN theo quy định</t>
  </si>
  <si>
    <t>Dự án Khu nhà ở Hạnh Phúc của Công ty TNHH xây dựng phát triển Nguyên Hồng</t>
  </si>
  <si>
    <t>thị trấn Bến Lức</t>
  </si>
  <si>
    <t>2487/QĐ-UBND ngày 17/7/2013 của UBND tỉnh</t>
  </si>
  <si>
    <t>Đã san lắp mặt bằng 98% diện tích dự án</t>
  </si>
  <si>
    <t>Kết luận thanh tra số 2406/KL-BKHĐT ngày 28/4/2021 của Bộ Kế hoạch và Đầu tư</t>
  </si>
  <si>
    <t>Dự án chậm tiến độ so với chủ trương đầu tư do còn 03 hộ chưa đồng ý nhận tiền bồi thường. Do vị trí 03 hộ nằm trên trục đường chính yếu của dự án nên không thể triển khai được</t>
  </si>
  <si>
    <t>Sở Tài nguyên và Môi trường sẽ thành lập Đoàn Thanh tra, kiểm tra tiến hành thanh tra, kiểm tra việc quản lý, sử dụng đất đối với các dự án trên làm cơ sở xử lý theo quy định tại Điều 64 Luật Đất đai năm 2013</t>
  </si>
  <si>
    <t>Dự án khu dân cư, nhà ở công nhân và chuyên gia tại KCN Đức Hòa III-Hồng Đạt của Công ty CP Hồng Đạt-Long An</t>
  </si>
  <si>
    <t>3735/QĐ-UBND ngày 16/10/2018 của UBND tỉnh</t>
  </si>
  <si>
    <t>Đã thi công tương đối hoàn chỉnh hạ tầng kỹ thuật</t>
  </si>
  <si>
    <t>Kết luận thanh tra số 4747/KL-UBND ngày 10/8/2020 của UBND tỉnh Long An</t>
  </si>
  <si>
    <t>Không thực hiện đúng việc lập và trình quy hoạch chi tiết xây dựng tỷ lệ 1/500; chưa hoàn thành nghĩa vụ tài chính, hoàn tất thủ tục về đất đai; chưa thực hiện đúng các quy định tiến độ đầu tư, chưa đảm bảo yêu cầu theo đánh giá tác động môi trường</t>
  </si>
  <si>
    <t>Đề nghị nhà đầu tư khắc phục các sai phạm; thực hiện nghiêm túc các hướng dẫn, quyết định về đất đai, đầu tư, xây dựng, bảo vệ môi trường của cơ quan có thẩm quyền</t>
  </si>
  <si>
    <t>Dự án mở rộng khu dân cư và viện dưỡng lão Trần Anh (mở rộng khu dân cư thương mại dịch vụ Phúc An) của Công ty CP Tập đoàn Trần Anh Long An</t>
  </si>
  <si>
    <t>xã Mỹ Hạnh Nam</t>
  </si>
  <si>
    <t>5179/QĐ-UBND ngày 30/12/2015 và 616/QĐ-UBND của UBND tỉnh</t>
  </si>
  <si>
    <t>Đã san lắp mặt bằng 57% diện tích dự án</t>
  </si>
  <si>
    <t>Dự án chưa hoàn thành công tác bồi thường, giải phóng mặt bằng</t>
  </si>
  <si>
    <t>Dự án Khu dân cư Trần Anh Vista của Công ty CP Bất động sản Trần Anh Long An</t>
  </si>
  <si>
    <t>thị trấn Đức Hòa</t>
  </si>
  <si>
    <t>3182/QĐ-UBND ngày 04/9/2015</t>
  </si>
  <si>
    <t>Đã san lắp mặt bằng 40,50% diện tích dự án</t>
  </si>
  <si>
    <t>Sở Tài nguyên và Môi trường sẽ thành lập Đoàn Thanh tra, kiểm tra tiến hành thanh tra, kiểm tra việc quản lý, sử dụng đất đối với các dự án trên làm cơ sở xử lý theo quy định tại Điều 64 Luật Đất đai năm 2014</t>
  </si>
  <si>
    <t>Huyện Cần Đước</t>
  </si>
  <si>
    <t>Công ty CP cơ khí Công trình 2</t>
  </si>
  <si>
    <t>xã Phước Đông</t>
  </si>
  <si>
    <t>3914/QĐ-UBND ngày 24/12/2010</t>
  </si>
  <si>
    <t>Đã cấp giấy chứng nhận quyền sử dụng đất</t>
  </si>
  <si>
    <t>Chấm dứt hoạt động dự án theo Quyết định số 89/QĐ-SKHĐT ngày 05/6/2019 của Sở Kế hoạch và Đầu tư tỉnh Long An</t>
  </si>
  <si>
    <t>vướng thủ tục cấp vốn giữa Công ty mẹ và Công ty con dẫn đến việc bồi thường, giải phóng mặt bằng gặp nhiều khó khăn. Do đó, tiến độ thực hiện dự án bị chậm trễ, không triển khai đưa dự án vào hoạt động</t>
  </si>
  <si>
    <t>trong thời hạn 24 tháng kể từ ngày dự án đầu tư bị chấm dứt hoạt động theo quy định, chủ đầu tư phải thực hiện việc chuyển nhượng quyền sử dụng đất, bán tài sản hợp pháp gắn liền với đất cho nhà đầu tư khác theo luật định. Nhà đầu tư nhận chuyển nhượng phải tiếp tục thực hiện các thủ tục đầu tư, đất đai, xây dựng… và phải đưa đất vào sử dụng trong thời hạn 12 tháng kể từ ngày nhận chuyển nhượng, nếu quá 12 tháng mà không đưa đất vào sử dụng thì nhà nước sẽ thu hồi đất theo Điều 64 Luật đất đai 2013</t>
  </si>
  <si>
    <t>TP Phú Quốc</t>
  </si>
  <si>
    <t>51.1.1</t>
  </si>
  <si>
    <t>Khu đô thị du lịch Phú Quốc thế kỷ xanh do Công ty TNHH Sản xuất Thương mại và Dịch vụ Thế kỷ Xanh làm chủ đầu tư</t>
  </si>
  <si>
    <t>xã Bãi Thơm</t>
  </si>
  <si>
    <t xml:space="preserve"> Quyết định số 126/QĐ-BQLPTPQ ngày 15/5/2017</t>
  </si>
  <si>
    <t>Theo Kết luận Thanh tra số 602/KL-TTCP</t>
  </si>
  <si>
    <t>Giải phóng mặt bằng</t>
  </si>
  <si>
    <t>Tiếp tục giải phóng mặt bằng</t>
  </si>
  <si>
    <t>55.1.2</t>
  </si>
  <si>
    <t>Khu du lịch Royal Bay do Công ty TNHH Thương mại Dịch vụ Tín Nghĩa Nam Bãi Trường</t>
  </si>
  <si>
    <t>Nam Bãi Trường, Dương Tơ</t>
  </si>
  <si>
    <t xml:space="preserve"> Quyết định số 01/QĐ-BQLPTPQ ngày 04/01/2017</t>
  </si>
  <si>
    <t>55.1.3</t>
  </si>
  <si>
    <t>Khu du lịch sinh thái Thuận An do Công ty cổ phần Trung Nam Phú Quốc.</t>
  </si>
  <si>
    <t>Bắc Bãi trường, Dương Tơ</t>
  </si>
  <si>
    <t xml:space="preserve"> Quyết định số 93, 97/QĐ-BQLPTPQ ngày 30/6/2017</t>
  </si>
  <si>
    <t>55.2</t>
  </si>
  <si>
    <t>Huyện Gò Quao</t>
  </si>
  <si>
    <t>55.2.1</t>
  </si>
  <si>
    <t>Cụm công nghiệp Vĩnh Hòa Hưng Nam do Công ty Cổ phần Đầu tư xây dựng Tâm Sen Kiên Giang làm chủ đầu tư</t>
  </si>
  <si>
    <t>Ấp 6, xã Vĩnh Hòa Hưng Nam, huyện Gò Quao, tỉnh Kiên Giang</t>
  </si>
  <si>
    <t xml:space="preserve">Quyết định số 2161/QĐ-UBND ngày 15/9/2020 của UBND tỉnh;
Quyết định số 1058/QĐ-UBND ngày 23/4/2021 của UBND tỉnh; </t>
  </si>
  <si>
    <t>Đất sản xuất công nghiệp, đất giao thông, đất công viên cây xanh, đất xử lý nước thải</t>
  </si>
  <si>
    <t xml:space="preserve"> - Có diện diện đất 27,7185 sử dụng đúng mục đích theo chức năng quy hoạch Cụm cộng nghiệp; còn lại diện tích 1,2315 ha sai mục đích sử dụng đất (chủ đầu tư tự ý đào ao nuôi cá)</t>
  </si>
  <si>
    <t>Theo Kết luận Thanh tra số 20/KL-STNMT ngày 28/10/2019 của Sở Tài nguyên và Môi trường tỉnh</t>
  </si>
  <si>
    <t>Đến nay, Chủ đầu tư vẫn chưa khắc phục sai phạm về đất đai</t>
  </si>
  <si>
    <t>Sở Tài nguyên và Môi trường tham mưu UBND tỉnh xem xét xử lý vi phạm về đất đai đối với Chủ đầu tư theo quy định</t>
  </si>
  <si>
    <t>Khu dân cư thương mại Vị Thanh phường IV</t>
  </si>
  <si>
    <t>Phường 4, thị xã Vị Thanh và xã Vị Đông, huyện Vị Thủy</t>
  </si>
  <si>
    <t>Khu dân cư phát triển đô thị thuộc khu vực 2 và 3 phường 5</t>
  </si>
  <si>
    <t>Phường 5</t>
  </si>
  <si>
    <t>Khu thương mại - Dân cư và tái định cư xã Vị Tân, phường 4</t>
  </si>
  <si>
    <t>Phường 4, xã Vị Tân</t>
  </si>
  <si>
    <t>Xây dựng Trung tâm sản xuất nước giải khát và bao bì khép kín</t>
  </si>
  <si>
    <t>Huyện Long Phú</t>
  </si>
  <si>
    <t>Công ty Cổ phần Nuôi trồng và Chế Biến thủy hải sản Mỏ Ó Sóc Trăng</t>
  </si>
  <si>
    <t>Thị trấn Đại Ngãi</t>
  </si>
  <si>
    <t>Quyết định số 309/QĐ.HC.04 ngày 22/3/2004 của UBND tỉnh Sóc Trăng và Công văn số 952/CTUBND-HC ngày 08/8/2014 chấp thuận chủ trương cho Công ty thuê bổ sung diện tích 44.081,4 m2</t>
  </si>
  <si>
    <t xml:space="preserve">Tại thời điểm thanh tra năm 2019, Công ty không trực tiếp sử dụng đất mà cho Công ty khác thuê lại </t>
  </si>
  <si>
    <t>Kết luận thanh tra số 10/KL-STNMT ngày 27/6/2019 của Giám đốc Sở Tài nguyên và Môi trường</t>
  </si>
  <si>
    <t>Pháp luật về đất đai chưa quy định xử lý vi phạm hoặc thu hồi đất đối với trường hợp dự án đã đi vào hoạt động nhưng bỏ trống nhiều năm liên tục hoặc sử dụng đất không hiệu quả</t>
  </si>
  <si>
    <t>Quy định xử lý vi phạm hoặc thu hồi đất đối với trường hợp dự án đã đi vào hoạt động nhưng bỏ trống nhiều năm liên tục hoặc sử dụng đất không hiệu quả (quy định mức độ để xác định trường hợp sử dụng đất không hiệu quả)</t>
  </si>
  <si>
    <t>Huyện Kế Sách</t>
  </si>
  <si>
    <t>Công ty Trách nhiệm Hữu hạn Một thành viên Ngọc Thu</t>
  </si>
  <si>
    <t>Cồn Nổi, thuộc ấp An Tấn, xã An Lạc Tây</t>
  </si>
  <si>
    <t>Quyết định số 94/QĐ-UBND ngày 28/6/2007 của UBND tỉnh Sóc Trăng</t>
  </si>
  <si>
    <t>Tại thời điểm thanh tra năm 2015, Công ty đang thả nuôi 04 ao (chiếm khoảng 20% diện tích ao nuôi), còn lại 16 ao bỏ trống. Ngoài ra, từ năm 2004 - 2009 thả nuôi 20 ao, thua lỗ 996.000.000 đồng; năm 2010 không thả nuôi; năm 2011 thả nuôi 04 ao, lợi nhuận 13.000.000 đồng; năm 2012 thả nuôi 04 ao, thua lỗ 232.000.000 đồng; năm 2013 thả nuôi 04 ao, thua lỗ 444.000.000 đồng; năm 2014 - 2015 thả nuôi 04 ao, đã thu hoạch 02 ao (chưa tổng kết)</t>
  </si>
  <si>
    <t>Kết luận thanh tra số 02/KL-STNMT ngày 01/6/2015 của Giám đốc Sở Tài nguyên và Môi trường</t>
  </si>
  <si>
    <t>61.3</t>
  </si>
  <si>
    <t>Thị xã Vĩnh Châu</t>
  </si>
  <si>
    <t>61.3.1</t>
  </si>
  <si>
    <t>Công ty Trách nhiệm hữu hạn Thủy sản Lê Trân</t>
  </si>
  <si>
    <t>Ấp Mỹ Thanh, xã Vĩnh Hải</t>
  </si>
  <si>
    <t>Quyết định số 941/QĐ-UBND ngày 22/4/2015 của UBND tỉnh Sóc Trăng</t>
  </si>
  <si>
    <t>Tại thời điểm thanh tra năm 2019, Công ty đã đầu tư, đưa đất vào sử dụng nuôi tôm công nghiệp tại Khu 3 với diện tích đất 206.271,4m2 phù hợp theo dự án đầu tư; tuy nhiên Khu 1 có diện tích đất 143.726,1m2 và Khu 2 có diện tích đất 159.990m2, Công ty sử dụng nuôi tôm theo hình thức quảng canh (chưa phù hợp với nhu cầu sử dụng dụng đất thể hiện trong dự án đầu tư khi thuê đất)</t>
  </si>
  <si>
    <t>Kết luận thanh tra số 19/KL-STNMT ngày 09/10/2019 của Giám đốc Sở Tài nguyên và Môi trường</t>
  </si>
  <si>
    <t>Pháp luật về đất đai chưa quy định xử lý vi phạm đối với trường hợp sử dụng đất không theo dự án đầu tư được phê duyệt</t>
  </si>
  <si>
    <t>Quy định xử lý vi phạm đối với trường hợp sử dụng đất không theo dự án đầu tư được phê duyệt</t>
  </si>
  <si>
    <t>Dự án ĐTXD nhà máy may xuất khẩu Cà Mau</t>
  </si>
  <si>
    <t>Ấp Bảo Sơn, xã Lý Văn Lâm</t>
  </si>
  <si>
    <t>Đất CSSXKD NN</t>
  </si>
  <si>
    <t>Đã triển khai thực hiện dự án</t>
  </si>
  <si>
    <t>Thực trạng hiện nay</t>
  </si>
  <si>
    <t>Số 26,
phố Phú Bình, phường Nhị Châu, thành phố Hải Dương</t>
  </si>
  <si>
    <t>464/QĐ
-UBND
ngày 05/02/2
016,
Đưa dự án vào hoạt động trong 24 tháng</t>
  </si>
  <si>
    <t>2018/Q Đ- UBND
ngày 05/6/20
06</t>
  </si>
  <si>
    <t>Tháng 3/2021,
Đã     liên
hệ     thực
hiện    thủ
tục      xin điều chỉnh   dự án,       Sở KHĐT
đang thẩm định</t>
  </si>
  <si>
    <t>Phía Bắc Quốc lộ 5,
phường Bình Hàn, thành phố Hải Dương</t>
  </si>
  <si>
    <t>758/QĐ
-UBND
ngày 05/3/20
18, Đưa dự án vào hoạt động trong 24 tháng</t>
  </si>
  <si>
    <t>2602/Q Đ- UBND
ngày 26/7/20
18</t>
  </si>
  <si>
    <t>01       lán
lợp    tôm
tạm      để
làm    văn phòng giao dịch</t>
  </si>
  <si>
    <t>Công ty Cổ phần
Vinamit</t>
  </si>
  <si>
    <t>Có       01
nhà xưởng, còn      lại
đất       để hoang hóa trong nhiều năm</t>
  </si>
  <si>
    <t>Công ty Cổ phần
Delta</t>
  </si>
  <si>
    <t>105/QĐ
-UBND
ngày 12/01/2
018</t>
  </si>
  <si>
    <t>216/QĐ
-UBND
ngày 17/01/2
018,
Đưa dự án vào hoạt động trong 24 tháng</t>
  </si>
  <si>
    <t>3281/Q Đ- UBND
ngày 05/9/20
18</t>
  </si>
  <si>
    <t>2643/Q Đ- UBND
ngày 31/7/20
19</t>
  </si>
  <si>
    <t>01      nhà văn phòng  02 tầng    (đã xuống cấp)     bỏ
hóa       từ nhiều năm, đường nội      bộ,
còn      lại
đất       để trống</t>
  </si>
  <si>
    <t>Công ty Cổ phần
Hoàng Long Steel</t>
  </si>
  <si>
    <t>Công trình,   tài sản    trên
đất       bỏ hóa nhiều năm</t>
  </si>
  <si>
    <t>CCN
Nghĩa An, xã Nghĩa An, huyện Ninh Giang</t>
  </si>
  <si>
    <t>GCNĐT
số
873642
4838
ngày 02/02/2
017,
Đưa dự án vào hoạt động trong 30 tháng</t>
  </si>
  <si>
    <t>4587/Q Đ- UBND
ngày 27/12/2
018</t>
  </si>
  <si>
    <t>Công ty Cổ phần
Hasky</t>
  </si>
  <si>
    <t>Lô CN5- CN6, CCN
Nguyên Giáp, huyện Tứ Kỳ</t>
  </si>
  <si>
    <t>CCN
Hoàng Diệu, xã Hoàng Diệu huyện Gia Lộc</t>
  </si>
  <si>
    <t>QĐ số 734/QĐ
-UBND
ngày 01/3/20
18, Đưa dự án vào hoạt động trong 24 tháng</t>
  </si>
  <si>
    <t>Công ty Cổ phần
Minh Trường Sơn</t>
  </si>
  <si>
    <t>Quyết định số 500/QĐ-UBND
ngày 23/3/2005 của UBND tỉnh Ninh Bình</t>
  </si>
  <si>
    <t>Quyết định số 1572/QĐ-
UBND ngày 18/7/2005 của UBND tỉnh Ninh Bình</t>
  </si>
  <si>
    <t>Kết luận thanh tra số 1312/KL- STNMT ngày 02/8/2016 của Sở Tài nguyên và Môi trường
tỉnh Ninh Bình</t>
  </si>
  <si>
    <t>Quyết định số 432/QĐ-UB
ngày 01/3/2004 của UBND tỉnh Ninh Bình</t>
  </si>
  <si>
    <t>Quyết định số 2194/QĐ-UB
ngày 28/10/2003 của UBND tỉnh Ninh Bình</t>
  </si>
  <si>
    <t>Kết luận thanh tra số 1111/KL- STNMT ngày 14/5/2019 của Sở Tài nguyên và Môi trường
tỉnh Ninh Bình</t>
  </si>
  <si>
    <t>Dự án ngừng hoạt động, các hạng mục công trình đã đầu tư
xây dựng trên đất hiện đang không sử dụng và đã xuống cấp</t>
  </si>
  <si>
    <t>Dự án đầu tư xây dựng Nhà máy sản xuất tinh bột sắn xuất khẩu
Elmaco của Công ty TNHH MTV Tinh bột sắn Elmaco</t>
  </si>
  <si>
    <t>Quyết định số 1047/QĐ-UB
ngày 06/5/2004 của UBND tỉnh Ninh Bình</t>
  </si>
  <si>
    <t>Quyết định số 1455/QĐ-UB
ngày 23/6/2004 của UBND tỉnh Ninh Bình</t>
  </si>
  <si>
    <t>Xây dựng Nhà máy chế biến
tinh bột sắn xuất khẩu</t>
  </si>
  <si>
    <t>Kết luận thanh tra số 1011/KL- STNMT ngày 26/4/2019 của Sở Tài nguyên và Môi trường
tỉnh Ninh Bình</t>
  </si>
  <si>
    <t>Dự án xây dựng Trại
thực nghiệm và nuôi giữ giống gốc gia cầm của Trung tâm Nghiên cứu và Huấn luyện chăn nuôi</t>
  </si>
  <si>
    <t>Quyết định số 3134/QĐ-BNN-
XD ngày 30/10/2019 của Bộ Nông nghiệp và Phát triển Nông thôn</t>
  </si>
  <si>
    <t>Quyết định số 162/QĐ-UBND
ngày 24/4/2010 của UBND tỉnh Ninh Bình</t>
  </si>
  <si>
    <t>Dự án đầu tư xây dựng Trại nhân giống thỏ thịt Ninh Bình của Trung
tâm Nghiên cứu dê và thỏ Sơn Tây</t>
  </si>
  <si>
    <t>Quyết định số 3145/QĐ-BNN-
XD ngày 30/10/2019 của Bộ Nông nghiệp và Phát triển Nông thôn</t>
  </si>
  <si>
    <t>Quyết định số 2840/QĐ-
UBND ngày 19/12/2005 của UBND tỉnh Ninh Bình</t>
  </si>
  <si>
    <t>Giấy chứng nhận đầu tư số 03/2009/CNĐT
do Phòng Đăng ký kinh doanh, Sở Kế hoạch và Đầu tư tỉnh
Ninh Bình</t>
  </si>
  <si>
    <t>Quyết định số 1375/QĐ-
UBND ngày 16/11/2009 của UBND tỉnh Ninh Bình</t>
  </si>
  <si>
    <t>Thực hiện Dự án đầu
tư xây dựng cơ sở sản xuất các
thiết bị điện</t>
  </si>
  <si>
    <t>Chưa hoàn thành việc
xây dựng các hạng mục
chính của Dự án</t>
  </si>
  <si>
    <t>Dự án đầu tư Nhà máy sản xuất nhựa kỹ thuật của Công ty TNHH
Công nghiệp và Dịch vụ Bình Minh</t>
  </si>
  <si>
    <t>Giấy chứng nhận đầu tư mã số 7526576465,
chứng nhận lần đầu ngày 10/5/2016</t>
  </si>
  <si>
    <t>Quyết định số 706/QĐ-UBND
ngày 24/5/2017 của UBND tỉnh Ninh Bình</t>
  </si>
  <si>
    <t>Kết luận thanh tra số 2235/KL- STNMT ngày 23/9/2020 của Sở Tài nguyên và Môi trường
tỉnh Ninh Bình</t>
  </si>
  <si>
    <t>Chưa sử dụng 7.856,6/20.612,1
m2 đất được thuê để xây dựng các hạng mục công
trình của dự án theo chứng nhận
đầu tư</t>
  </si>
  <si>
    <t>Giấy chứng nhận đầu tư số 092043000028,
chứng nhận lần đầu ngày 22/6/2009, thay đổi lần 3 ngày 20/6/2011</t>
  </si>
  <si>
    <t>Quyết định số 2171/QĐ-
UBND ngày 27/11/2008 của UBND tỉnh Ninh Bình</t>
  </si>
  <si>
    <t>Xây dựng Nhà máy sản xuất thiết bị
quang học công nghệ cao</t>
  </si>
  <si>
    <t>Thông báo kết quả kiểm tra số 2119/TB-
STNMT ngày 09/9/2020 của Sở Tài nguyên và Môi trường tỉnh Ninh Bình</t>
  </si>
  <si>
    <t>Chưa sử dụng 19.921,8/50.000
m2 đất</t>
  </si>
  <si>
    <t>Giấy chứng nhận đầu tư số 09121000005,
chứng nhận lần đầu ngày 19/01/2010, thay đổi lần 3 ngày 20/9/2013</t>
  </si>
  <si>
    <t>Quyết định số 183/QĐ-UBND
ngày 05/3/2010 của UBND tỉnh Ninh Bình</t>
  </si>
  <si>
    <t>Báo cáo kết quả kiểm tra số 1086/BC-ĐKTr
ngày 25/6/2014; số 2269/BC- KHĐT ngày 06/10/2016 của Sở Kế hoạch và Đầu tư tỉnh Ninh Bình</t>
  </si>
  <si>
    <t>Giấy chứng nhận đầu tư số 09111000007
cấp lần đầu ngày 06/8/2007, điều chỉnh lần 4 ngày 16/11/2010</t>
  </si>
  <si>
    <t>Quyết định số 1952/QĐ-
UBND ngày 22/8/2007 của UBND tỉnh Ninh Bình</t>
  </si>
  <si>
    <t>Dự án chỉ
thực hiện xây dựng được hạng mục
tường rào, trạm cấp nước sạch. Dự án đã hết tiến độ thực hiện dự án.
Hiện Nhà đầu tư không triển khai
thực hiện dự án</t>
  </si>
  <si>
    <t>Khu dịch vụ khách sạn Trung tâm
thành phố Ninh Bình</t>
  </si>
  <si>
    <t>Giấy chứng nhận  đầu tư số 0911100000 cấp
ngày 29/5/2009</t>
  </si>
  <si>
    <t>Quyết định số 770/QĐ-UBND
ngày 22/7/2009 của UBND tỉnh Ninh Bình</t>
  </si>
  <si>
    <t>Thực hiện dự án xây dựng Khu dịch vụ du
lịch cao cấp Thanh Hải</t>
  </si>
  <si>
    <t>Nhà đầu tư chưa thực hiện điều
chỉnh dự án</t>
  </si>
  <si>
    <t>Giấy chứng nhận đầu tư số 091110000034
cấp ngày 19/10/2009</t>
  </si>
  <si>
    <t>Báo cáo số 2269/BC-KHĐT
ngày 06/10/2016 của Sở Kế hoạch và Đầu tư tỉnh Ninh Bình</t>
  </si>
  <si>
    <t>Giấy chứng nhận đầu tư số 091110000017
cấp ngày 17/6/2009</t>
  </si>
  <si>
    <t>Quyết định số 662/QĐ-UBND
ngày 01/7/2015 của UBND tỉnh Ninh Bình</t>
  </si>
  <si>
    <t>Giấy chứng nhận đầu tư số 091110000012
cấp lần đầu ngày 18/5/2009, thay đổi lần 3 ngày 06/8/2009</t>
  </si>
  <si>
    <t>Quyết định số 1053/QĐ-
UBND ngày 27/11/2009 của UBND huyện Yên Mô</t>
  </si>
  <si>
    <t>Quyết định số 08/QĐ-UBND
ngày 08/01/2010 của UBND huyện Yên Mô</t>
  </si>
  <si>
    <t>Giấy chứng nhận đầu tư số 09111000004
cấp ngày 25/01/2014</t>
  </si>
  <si>
    <t>Quyết định số 71/QĐ-UBND
ngày 19/01/2015 của UBND tỉnh Ninh Bình</t>
  </si>
  <si>
    <t>Đất sản xuất,
kinh doanh</t>
  </si>
  <si>
    <t>San lấp mặt bằng, xây
tường bao, đang xây dựng nhà điều hành, chưa hoạt động</t>
  </si>
  <si>
    <t>Dự án xây dựng Bến cảng và kho bãi hàng hóa của Công ty TNHH
Thành Hưng</t>
  </si>
  <si>
    <t>Giấy chứng nhận đầu tư số 91110000020
cấp ngày 22/8/2013</t>
  </si>
  <si>
    <t>Quyết định số 958/QĐ-UBND
ngày 28/11/2012 của UBND tỉnh Ninh Bình</t>
  </si>
  <si>
    <t>Đất
thương mại, dịch vụ</t>
  </si>
  <si>
    <t>Quyết định số 961/QĐ-UBND
ngày 5/9/2015 của UBND tỉnh Ninh Bình</t>
  </si>
  <si>
    <t>Quyết định số 1859/QĐ-
UBND ngày 30/12/2016 của UBND tỉnh Ninh Bình</t>
  </si>
  <si>
    <t>San lấp mặt bằng, chưa xây dựng
cảng</t>
  </si>
  <si>
    <t>Dự án đầu tư xây dựng Xưởng gia công cơ khí tổng hợp và chế biến
lâm sản của hộ gia đình ông Phạm Xuân Quyết</t>
  </si>
  <si>
    <t>Quyết định số 65/QĐ-UBND
ngày 15/01/2014 của UBND huyện Nho Quan</t>
  </si>
  <si>
    <t>Xây dựng Xưởng gia công cơ khí tổng hợp và chế biến
lâm sản</t>
  </si>
  <si>
    <t>Dự án xây dựng Cơ sở cung ứng chế biến
lương thực, thực phẩm Trọng Hậu của hộ ông Bùi Đức Trọng</t>
  </si>
  <si>
    <t>Dự án xây dựng Khu nghỉ dưỡng sinh thái
thung lũng Đền Thái Vi của Công ty TNHH MTV Cuộc sống Ninh Bình</t>
  </si>
  <si>
    <t>Quyết định số 1933/QĐ-
UBND ngày 15/9/2006 của UBND tỉnh Ninh Bình</t>
  </si>
  <si>
    <t>20121000158, ngày 26102/2009</t>
  </si>
  <si>
    <t>Điều chỉnh giấy chứng nhận đầu tư</t>
  </si>
  <si>
    <t>2931/KL-UBND ngày 22/7/2019 của UBND tỉnh</t>
  </si>
  <si>
    <t>2608/KL-UBND ngày 04/7/2019 của UBND tỉnh</t>
  </si>
  <si>
    <t>số 11/KL-STNMT ngày 30/01/2019</t>
  </si>
  <si>
    <t>số 52/KL-STNMT - 12/7/2021</t>
  </si>
  <si>
    <t>số 2478/KL-STNMT ngày 27/6/2019</t>
  </si>
  <si>
    <t>2482/KL-UBND, ngày 27/ 6/2019</t>
  </si>
  <si>
    <t>số 78/KL-STNMT ngày 30/12/2016</t>
  </si>
  <si>
    <t>số 2148/STNMT-KLTTr ngày 30/8/2010</t>
  </si>
  <si>
    <t>4492/KL-TNMT ngày 31/12/2019</t>
  </si>
  <si>
    <t>Thông báo số 230/TB-SKHĐT ngày 09/10/2020; Báo cáo số 41/BC-UBND ngày 28/6/2021 của UBND huyện Lộc Bình</t>
  </si>
  <si>
    <t>1733/BC-SKHĐT ngày 30/9/2021 của Sở KH&amp;ĐT</t>
  </si>
  <si>
    <t>Báo cáo số 1733/BC-SKHĐT ngày 30/9/2021</t>
  </si>
  <si>
    <t>Huyện Yên Bình</t>
  </si>
  <si>
    <t>Khu chế biến, bảo quản nông sản và dược liệu.</t>
  </si>
  <si>
    <t>Xã Hưng Đông, TP Vinh</t>
  </si>
  <si>
    <t>Chưa được giao đất, cho thuê đất</t>
  </si>
  <si>
    <t>3107/QĐ.UBND ngày 12/7/2017</t>
  </si>
  <si>
    <t>Sở KHĐT</t>
  </si>
  <si>
    <t>Trường mầm non Quốc tế Vinh</t>
  </si>
  <si>
    <t>P. Trung Đô,  TP Vinh</t>
  </si>
  <si>
    <t>QĐ CTĐT 534/QĐ-UBND ngày 25/2/2019</t>
  </si>
  <si>
    <t>Trường Cao đẳng nghề Hàng Hải Vinaline</t>
  </si>
  <si>
    <t>X. Hưng Hòa, TP Vinh</t>
  </si>
  <si>
    <t>GCNĐT năm 2011</t>
  </si>
  <si>
    <t>Khu thương mại và dịch vụ tổng hợp</t>
  </si>
  <si>
    <t>P. Đông Vĩnh, TP Vinh</t>
  </si>
  <si>
    <t xml:space="preserve">QĐ CTĐT 251/QĐ-UBND ngày 24/1/2019 </t>
  </si>
  <si>
    <t xml:space="preserve">Trung tâm tập luyện thể dục và thể thao </t>
  </si>
  <si>
    <t>237/QĐ-UBND ngày 16/1/2017</t>
  </si>
  <si>
    <t>Trung tâm thương mại, kho bãi dịch vụ</t>
  </si>
  <si>
    <t>Xã Hưng Đông</t>
  </si>
  <si>
    <t xml:space="preserve">QĐ CTĐT 3715/QĐ-UBND ngày 22/8/2018 </t>
  </si>
  <si>
    <t>Cửa hàng kinh doanh đồ gỗ nội thất.</t>
  </si>
  <si>
    <t>Xã Nghi Liên,  TP Vinh</t>
  </si>
  <si>
    <t xml:space="preserve">1223/QĐ.UBND ngày 5/4/2018 </t>
  </si>
  <si>
    <t xml:space="preserve">Khu giải trí sinh thái và nuôi trồng thủy sản </t>
  </si>
  <si>
    <t>xã Nghi Ân, thành phố Vinh</t>
  </si>
  <si>
    <t>Khu sản xuất, lắp ráp đồ gỗ và kinh doanh thương mại tổng hợp</t>
  </si>
  <si>
    <t xml:space="preserve">QĐ CTĐT 5435/QĐ.UBND ngày 10/12/2018 
</t>
  </si>
  <si>
    <t>Sở TNMT</t>
  </si>
  <si>
    <t xml:space="preserve">Cơ sở sản xuát kinh doanh, bãi tập kết và sửa chữa máy móc thiết bị công nghiệp </t>
  </si>
  <si>
    <t>TP Vinh</t>
  </si>
  <si>
    <t>QĐ 5666/QĐ-UBND ngày 24/12/2018</t>
  </si>
  <si>
    <t>Đã xây dựng, chưa hoàn thành</t>
  </si>
  <si>
    <t>Nhà máy sản xuất bê tông cốt thép thành mỏng tại xã Nghi Kim, thành phố Vinh</t>
  </si>
  <si>
    <t>xã Nghi Kim, TP Vinh</t>
  </si>
  <si>
    <t>QĐ 5830/QĐ.UBND ngày 01/12/2017</t>
  </si>
  <si>
    <t xml:space="preserve">Chợ và trung tâm thương mại </t>
  </si>
  <si>
    <t>Trung tâm thương mại (trước đây là dự án Phòng khám đa khoa)</t>
  </si>
  <si>
    <t>Phường Hưng Bình, thành phố Vinh</t>
  </si>
  <si>
    <t>5830/QĐ.UBND ngày 01/12/2017</t>
  </si>
  <si>
    <t>Trung tâm dạy nghề Việt Nhất</t>
  </si>
  <si>
    <t>Số 59, đường Xuân Thái, khối 6, phường Quán Bàu, TP. Vinh</t>
  </si>
  <si>
    <t xml:space="preserve">   QĐ 5830/QĐ.UBND ngày 01/12/2017</t>
  </si>
  <si>
    <t xml:space="preserve">Xây dựng nhà xưởng để sửa chữa tàu biển, kho chứa hàng </t>
  </si>
  <si>
    <t>xã Hưng Hòa,  TP Vinh</t>
  </si>
  <si>
    <t>VP làm việc và giới thiệu SP</t>
  </si>
  <si>
    <t>Xã Nghi Phú</t>
  </si>
  <si>
    <t xml:space="preserve">Trung tâm thương mại, văn phòng cho thuê và căn hộ cao cấp BMC </t>
  </si>
  <si>
    <t>P. Quán Bàu,  TP Vinh</t>
  </si>
  <si>
    <t>5666/QĐ-UBND ngày 24/12/2018</t>
  </si>
  <si>
    <t>Sở XD</t>
  </si>
  <si>
    <t>Khu nhà ở thấp tầng tại xã Nghi Phú, thành phố Vinh</t>
  </si>
  <si>
    <t>Xã Nghi Phú,  TP Vinh</t>
  </si>
  <si>
    <t>QĐ CTĐT 2579/QĐ.UBND ngày 25/6/2018</t>
  </si>
  <si>
    <t>Khu nhà ở - biệt thự liền kề Lam Giang</t>
  </si>
  <si>
    <t>QĐ CTĐT 3210/QĐ-UBND ngày 26/7/2018</t>
  </si>
  <si>
    <t>Tổ hợp trung tâm thương mại và chung cư cao tầng BMC (số 92, đường Nguyễn Thị Minh Khai)</t>
  </si>
  <si>
    <t>P. Hưng Bình, TP Vinh</t>
  </si>
  <si>
    <t>Chung cư và biêt thự liên kê tại khối 5, phường Trường Thi</t>
  </si>
  <si>
    <t>Khối 5, phường Trường Thi</t>
  </si>
  <si>
    <t>2133/QĐ-UBND ngày 23/5/2017</t>
  </si>
  <si>
    <t>Khu dân cư và Trung tâm Thương mại Phú Thọ - Vinh</t>
  </si>
  <si>
    <t>Quốc lộ 46, xã Nghi Phú</t>
  </si>
  <si>
    <t>2817/UBND-CN ngày 03/5/2018</t>
  </si>
  <si>
    <t>Khu đô thị Nam Lê Lợi</t>
  </si>
  <si>
    <t>Phường Lê Lợi, thành phố Vinh, tỉnh Nghệ An.</t>
  </si>
  <si>
    <t>GCNĐT 1178110145 ngày 26/4/2016</t>
  </si>
  <si>
    <t>Tecco Bến Thủy</t>
  </si>
  <si>
    <t>Khối 13, phường Bến Thủy</t>
  </si>
  <si>
    <t>Tổ hợp Trung tâm thương mại, văn phòng và chung cư</t>
  </si>
  <si>
    <t>Số 59B, đường Nguyễn Thị Minh Khai, phường Lê Mao</t>
  </si>
  <si>
    <t>Khu nhà ở của Tổng Công ty 36</t>
  </si>
  <si>
    <t>Xã Nghi Kim</t>
  </si>
  <si>
    <t>271110000132 ngày 13/8/2013</t>
  </si>
  <si>
    <t>Khu đô thị mới Tây Đại lộ Xô Viết Nghệ Tĩnh tại xóm 2, xã Nghi Phú, TP Vinh</t>
  </si>
  <si>
    <t xml:space="preserve"> xóm 2, xã Nghi Phú, TP Vinh</t>
  </si>
  <si>
    <t>Khu đô thị dầu khí Nghệ An</t>
  </si>
  <si>
    <t>phường Vinh Tân, thành phố Vinh</t>
  </si>
  <si>
    <t>Khu dịch vụ Thương mại, Văn phòng cho thuê, Nhà ở và Chung cư cao tầng</t>
  </si>
  <si>
    <t>Phường Hưng Dũng, TP Vinh</t>
  </si>
  <si>
    <t xml:space="preserve">Khu đô thị hỗn hợp Nhà máy Xi măng Cầu Đước </t>
  </si>
  <si>
    <t>phường Cửa Nam, thành phố Vinh</t>
  </si>
  <si>
    <t>xã Nghi Liên, thành phố Vinh</t>
  </si>
  <si>
    <t xml:space="preserve"> QĐ 1541/QĐ-UBND ngày 24/4/2018</t>
  </si>
  <si>
    <t>Chia lô đất ở</t>
  </si>
  <si>
    <t>Khách sạn, nhà hàng và khu du lịch nghỉ dưởng</t>
  </si>
  <si>
    <t>P. Bến Thủy, TP Vinh</t>
  </si>
  <si>
    <t>GCNĐT 27121000082 năm 2014</t>
  </si>
  <si>
    <t>Dự án chia lô đất ở</t>
  </si>
  <si>
    <t>xã Nghi Phú, TP Vinh</t>
  </si>
  <si>
    <t>2980/QĐ.UBND ngày 13/7/2018</t>
  </si>
  <si>
    <t>Trung tâm DVTM kết hợp nhà hàng, khách sạn cao cấp</t>
  </si>
  <si>
    <t>phường Nghi Hương, TX Cửa Lò</t>
  </si>
  <si>
    <t>Khu ẩm thực sinh thái Nghi Hải</t>
  </si>
  <si>
    <t>phường Nghi Hải, TX Cửa Lò</t>
  </si>
  <si>
    <t>Nhà nghỉ công nhân nông trường Tây Hiếu 1</t>
  </si>
  <si>
    <t>phường Nghi Thu, TX Cửa Lò</t>
  </si>
  <si>
    <t>Nhà nghỉ công đoàn của Nông trường 3/2</t>
  </si>
  <si>
    <t>Khu văn phòng làm việc, sản xuất, lắp đặt quảng cáo nội thất và kinh doanh vật liệu xây dựng</t>
  </si>
  <si>
    <t xml:space="preserve"> Phường Nghi Thu, thị xã Cửa Lò</t>
  </si>
  <si>
    <t>Trung tâm thương mại Tân Thắng</t>
  </si>
  <si>
    <t>Trung tâm thương mại, khách sạn và dịch vụ</t>
  </si>
  <si>
    <t>Phường Nghi Hương, thị xã Cửa Lò, tỉnh Nghệ An</t>
  </si>
  <si>
    <t>880/UBND-CN ngày 21/02/2020</t>
  </si>
  <si>
    <t>Chung cư du lịch Lộc Châu</t>
  </si>
  <si>
    <t>2837/UBND-CN ngày 26/7/2017 của UBND tỉnh</t>
  </si>
  <si>
    <t>Khu liên hợp khách sạn du lịch và biệt thự, chung cư cao cấp</t>
  </si>
  <si>
    <t>Phường Nghi Hương, thị xã Cửa Lò</t>
  </si>
  <si>
    <t>GCNĐT 27121000113 ngày 12/12/2014</t>
  </si>
  <si>
    <t>Thị xã Hoàng Mai</t>
  </si>
  <si>
    <t>Đầu tư xây dựng tổ hợp kinh doanh dịch vụ thương mại vui chơi giải trí Huy Đoàn.</t>
  </si>
  <si>
    <t>phường Quỳnh Thiện, TX Hoàng Mai</t>
  </si>
  <si>
    <t>Siêu thị điện máy</t>
  </si>
  <si>
    <t>Siêu thị thương mại dịch vụ điện lạnh, điện tử, dân dụng và nhà ưởng gia công</t>
  </si>
  <si>
    <t>Khu tổ hợp dịch vụ thương mại</t>
  </si>
  <si>
    <t>tại QĐ số 5830/QĐ.UBND 1/12/2017</t>
  </si>
  <si>
    <t>Trung tâm TM - Dịch vụ vui chơi giải trí</t>
  </si>
  <si>
    <t xml:space="preserve"> tại QĐ 5666/QĐ-UBND ngày 24/12/2018</t>
  </si>
  <si>
    <t xml:space="preserve"> Kinh  doanh  phụ  tùng,  dịch vụ sửa chữa ô tô, máy nông nghiệp  </t>
  </si>
  <si>
    <t xml:space="preserve">Siêu thị nội thất và VLXD </t>
  </si>
  <si>
    <t xml:space="preserve">Khu dịch vụ thương mại </t>
  </si>
  <si>
    <t>Nhà hàng - Khách sạn</t>
  </si>
  <si>
    <t xml:space="preserve"> tại QĐ số 5830/QĐ.UBND 1/12/2017</t>
  </si>
  <si>
    <t>Cơ sở sản xuất nước tinh khiết, nước sạch sinh hoạt</t>
  </si>
  <si>
    <t>Cơ sở thu mua chế biến thủy sản và dịch vụ hậu cần nghề biển</t>
  </si>
  <si>
    <t>p. Quỳnh Phương, TX Hoàng Mai</t>
  </si>
  <si>
    <t>Xây dựng cửa hàng xăng dầu</t>
  </si>
  <si>
    <t>Quỳnh Vinh</t>
  </si>
  <si>
    <t>2602/QĐ.UBND ngày 16/6/2017</t>
  </si>
  <si>
    <t>Khu đô thị xi măng Hoàng Mai</t>
  </si>
  <si>
    <t>p. QuỳnhVinh, TX Hoàng Mai</t>
  </si>
  <si>
    <t>Văn phòng làm việc, siêu thị trưng bày, bán xe máy và Salon ô tô</t>
  </si>
  <si>
    <t>khu Đồng Lầy, phường Hòa Hiếu, thị xã Thái Hòa</t>
  </si>
  <si>
    <t xml:space="preserve">Khu thương mại dịch vụ, showroom ô tô, xe máy Trường Thắng </t>
  </si>
  <si>
    <t>phường Long Sơn, thị xã Thái Hòa</t>
  </si>
  <si>
    <t xml:space="preserve">4565/QĐ-UBND ngày 11/10/2018 </t>
  </si>
  <si>
    <t>Tổng Kho dự trữ nông sản</t>
  </si>
  <si>
    <t>Phường Quang Tiến, TX Thái Hòa</t>
  </si>
  <si>
    <t>Quyết định số 5830/QĐ.UBND ngày 01/12/2017</t>
  </si>
  <si>
    <t>Trung tâm thương mại và dịch vụ tổng hợp Miền Tây</t>
  </si>
  <si>
    <t>phường Hòa Hiếu, TX Thái Hòa</t>
  </si>
  <si>
    <t>4899/QĐ-UBND ngày 5/11/2018</t>
  </si>
  <si>
    <t>Khu dịch vụ, kinh doanh tổng hợp và bãi đỗ xe</t>
  </si>
  <si>
    <t>phường Hòa Hiếu, thị xã Thái Hòa</t>
  </si>
  <si>
    <t>Nhà máy may Hi-Tex</t>
  </si>
  <si>
    <t>CCN Nghĩa Mỹ thuộc xã Nghĩa Mỹ</t>
  </si>
  <si>
    <t>2233/QĐ-UBND.ĐT ngày 19/5/2016</t>
  </si>
  <si>
    <t>Trụ sở làm việc và khu du lịch thương mại tổng hợp</t>
  </si>
  <si>
    <t>phường Long Sơn</t>
  </si>
  <si>
    <t>GCNĐT năm 2015</t>
  </si>
  <si>
    <t>Trụ sở làm việc, cơ sở kinh doanh, sản xuất hương và thủ công mỹ nghệ</t>
  </si>
  <si>
    <t>Nhà máy SX viên than củi và gỗ ghép xuất khẩu</t>
  </si>
  <si>
    <t>Khai Sơn, huyện Anh Sơn</t>
  </si>
  <si>
    <t>Đã hoàn thành nhưng ngừng hoạt động</t>
  </si>
  <si>
    <t>Trạm cung cấp xăng dầu và dịch vụ tổng hợp tại xã Khai Sơn, huyện Anh Sơn</t>
  </si>
  <si>
    <t>xã Khai Sơn, huyện Anh Sơn</t>
  </si>
  <si>
    <t>Dự án Nhà máy xi măng Hợp Sơn tại xã Phúc Sơn, huyện Anh Sơn</t>
  </si>
  <si>
    <t xml:space="preserve"> xã Phúc Sơn, huyện Anh Sơn</t>
  </si>
  <si>
    <t xml:space="preserve">Tổ hợp khu dân cư Bình Minh </t>
  </si>
  <si>
    <t>xã Diễn Kỷ, huyện Diễn Châu</t>
  </si>
  <si>
    <t xml:space="preserve">Quyết định số 4069/QĐ-UBND ngày 10/9/2018 </t>
  </si>
  <si>
    <t>Nhà điều hành, mặt bằng tập kết chế biến khoáng sản</t>
  </si>
  <si>
    <t>Xã Mỹ Sơn, huyện Đô Lương</t>
  </si>
  <si>
    <t>5830/QĐ-UBND ngày 08/12/2017</t>
  </si>
  <si>
    <t xml:space="preserve">Xưởng chế biến quặng Mangan </t>
  </si>
  <si>
    <t>xã Thượng Tân Lộc, huyện Nam Đàn</t>
  </si>
  <si>
    <t>Nhà hàng ăn uống và DV tổng hợp</t>
  </si>
  <si>
    <t>xã Nam Tân, huyện Nam Đàn</t>
  </si>
  <si>
    <t xml:space="preserve">Xưởng chế biến quặng mangan </t>
  </si>
  <si>
    <t>xã Nam Lộc, huyện Nam Đàn</t>
  </si>
  <si>
    <t xml:space="preserve">Siêu thị, kho hàng hóa nông sản kết hợp cửa hàng bán lẻ xăng dầu Cường Đạt </t>
  </si>
  <si>
    <t xml:space="preserve">xã Nam Cường, huyện Nam Đàn, </t>
  </si>
  <si>
    <t>XD KS nhà hàng và du lịch sinh thái</t>
  </si>
  <si>
    <t>Nghi Thái, huyện Nghi Lộc</t>
  </si>
  <si>
    <t xml:space="preserve">5830/QĐ-UBND ngày 01/12/2017 </t>
  </si>
  <si>
    <t xml:space="preserve">Dự án nuôi trồng thủy sản </t>
  </si>
  <si>
    <t>xã Nghi Thạch, Nghi Lộc</t>
  </si>
  <si>
    <t>Quyết định số 5830/QĐ-UBND ngày 01/12/2017</t>
  </si>
  <si>
    <t>xã Nghi Vạn, Nghi Lộc</t>
  </si>
  <si>
    <t xml:space="preserve">Trạm xăng dầu MDF  </t>
  </si>
  <si>
    <t>xã Nghĩa Hội, huyện Nghĩa Đàn</t>
  </si>
  <si>
    <t>4899/QĐ-UBND ngày 05/11/2018</t>
  </si>
  <si>
    <t xml:space="preserve">Siêu thị sách và thiết bị giáo dục </t>
  </si>
  <si>
    <t>thị trấn Nghĩa Đàn, huyện Nghĩa Đàn</t>
  </si>
  <si>
    <t xml:space="preserve">4562/QĐ- UBND ngày 15/12/2020 </t>
  </si>
  <si>
    <t>Khu du lịch sinh thái và khách sạn Hòn Mát</t>
  </si>
  <si>
    <t>Nghĩa Lộc, huyện Nghĩa Đàn</t>
  </si>
  <si>
    <t xml:space="preserve">Trung tâm thương mại và dịch vụ tổng hợp </t>
  </si>
  <si>
    <t xml:space="preserve">Thị trấn Tân Lạc – Huyện Quỳ Châu </t>
  </si>
  <si>
    <t>Quyết định CTĐT số 3256/QĐ-UBND ngày 26/1/2018</t>
  </si>
  <si>
    <t xml:space="preserve">Xây dựng văn phòng làm việc và kho vật liệu xây dựng </t>
  </si>
  <si>
    <t xml:space="preserve">Xã Châu Hạnh – Huyện Quỳ Châu </t>
  </si>
  <si>
    <t>QĐ 5666/QĐ.UBND ngày 24/12/2018</t>
  </si>
  <si>
    <t>Quần thể sản xuất nông nghiệp, thảo dược công nghệ cao Bù Khạng</t>
  </si>
  <si>
    <t>xã Liên Hợp, huyện Quỳ Hợp</t>
  </si>
  <si>
    <t>QĐ CTĐT 6452/QĐ-UBND ngày 19/12/2016</t>
  </si>
  <si>
    <t>Nhà máy chế biến tinh bột sắn</t>
  </si>
  <si>
    <t>xã Hạ Sơn, huyện Quỳ Hợp</t>
  </si>
  <si>
    <t>Chưa được giao đất, thuê đất</t>
  </si>
  <si>
    <t>Xưởng sửa chữa cơ khí và văn phòng kinh doanh tổng hợp</t>
  </si>
  <si>
    <t>Xóm Yên Luốm, xã Châu Quang</t>
  </si>
  <si>
    <t>Xây dựng nhà máy chế biến đá các loại</t>
  </si>
  <si>
    <t>Thung Cồn, xã Châu Lộc, huyện Quỳ Hợp</t>
  </si>
  <si>
    <t>Khu dịch vụ thương mại</t>
  </si>
  <si>
    <t>xóm Minh Xuân, xã Minh Hợp, huyện Quỳ Hợp, tỉnh Nghệ An</t>
  </si>
  <si>
    <t>Khu trưng bày sản phẩm</t>
  </si>
  <si>
    <t>xóm Thành Xuân, xã Minh Hợp, huyện Quỳ Hợp, tỉnh Nghệ An</t>
  </si>
  <si>
    <t>Trường Mầm non Quốc Tế Việt Xô</t>
  </si>
  <si>
    <t>Cầu Giát, Quỳnh Lưu</t>
  </si>
  <si>
    <t>Quyết định CTĐT 3174/QĐ-UBND ngày 24/7/2018</t>
  </si>
  <si>
    <t xml:space="preserve">Khu dịch vụ thương mại và văn phòng cho thuê  </t>
  </si>
  <si>
    <t>Quỳnh Hồng, Quỳnh Lưu</t>
  </si>
  <si>
    <t>Gara sửa chữa, bảo dưỡng oto tại xã Quỳnh Lâm</t>
  </si>
  <si>
    <t>Quỳnh Lâm, Quỳnh Lưu</t>
  </si>
  <si>
    <t xml:space="preserve">Quyết định  CTĐT số  1765/QĐ-UBND ngày 20/05/2019 </t>
  </si>
  <si>
    <t>Trang trại nhân giống dứa chất lượng cao</t>
  </si>
  <si>
    <t>xóm 13, xã Quỳnh Thắng, huyện Quỳnh Lưu</t>
  </si>
  <si>
    <t>Bến xe khách tại xã Quỳnh Hồng, huyện Quỳnh  Lưu</t>
  </si>
  <si>
    <t>xã Quỳnh Hồng, huyện Quỳnh  Lưu</t>
  </si>
  <si>
    <t>Khu du lịch, dịch vụ hỗn hợp và nghỉ dưỡng Cầu Cau</t>
  </si>
  <si>
    <t>xã Thanh An, huyện Thanh Chương</t>
  </si>
  <si>
    <t>Trồng mây làm nguyên liệu mây đan xuất khẩu</t>
  </si>
  <si>
    <t>Thanh Chương</t>
  </si>
  <si>
    <t>Diện tích đất  (ha)</t>
  </si>
  <si>
    <t>TỔNG CỘNG (A+B+C…)</t>
  </si>
  <si>
    <t>Thôn Đình thôn, phường Mỹ Đình I, quận Nam Từ Liêm</t>
  </si>
  <si>
    <t>Tại xã Mai Lâm, huyện Đông Anh, thành phố Hà Nội</t>
  </si>
  <si>
    <t>Lô CN1 Khu đô thị mới Trung Yên, quận Cầu Giấy</t>
  </si>
  <si>
    <t>Không sử dụng đất (93.187,7
m2) ; sử dụng không đúng mục đích (48.307,0 m2)</t>
  </si>
  <si>
    <t>Đã được gia hạn tiến độ 24 tháng (đến 30/8/2021)</t>
  </si>
  <si>
    <t>Thị xã Cửa Lò</t>
  </si>
  <si>
    <t>Thành phố Vinh</t>
  </si>
  <si>
    <t>Thị xã Thái Hòa</t>
  </si>
  <si>
    <t>Huyện Anh Sơn</t>
  </si>
  <si>
    <t>Huyện Diễn Châu</t>
  </si>
  <si>
    <t>Huyện Đô Lương</t>
  </si>
  <si>
    <t>Huyện Nam Đàn</t>
  </si>
  <si>
    <t>Huyện Nghi Lộc</t>
  </si>
  <si>
    <t>Huyện Nghĩa Đàn</t>
  </si>
  <si>
    <t xml:space="preserve">Huyện Huyện Quỳ Châu </t>
  </si>
  <si>
    <t>Huyện Quỳ Hợp</t>
  </si>
  <si>
    <t>Huyện Quỳnh Lưu</t>
  </si>
  <si>
    <t>Huyện Thanh Chương</t>
  </si>
  <si>
    <t>Huyện Bố Trạch</t>
  </si>
  <si>
    <t>Huyện Tuyên Hóa</t>
  </si>
  <si>
    <t>Huyện Quảng Trạch</t>
  </si>
  <si>
    <t>Thành phố Đà Nẵng</t>
  </si>
  <si>
    <t>Thành phố Hồ Chí Minh</t>
  </si>
  <si>
    <r>
      <t>Đã  san lấp     mặt bằng, xây dựng tường bao, cổng, nhà bảo     vệ, kè  đá,  01 nhà   điều hành diện tích 360m</t>
    </r>
    <r>
      <rPr>
        <vertAlign val="superscript"/>
        <sz val="14"/>
        <rFont val="Times New Roman"/>
        <family val="1"/>
      </rPr>
      <t>2</t>
    </r>
    <r>
      <rPr>
        <sz val="14"/>
        <rFont val="Times New Roman"/>
        <family val="1"/>
      </rPr>
      <t>; Diện  tích để   trống khoảng 20.000m</t>
    </r>
    <r>
      <rPr>
        <vertAlign val="superscript"/>
        <sz val="14"/>
        <rFont val="Times New Roman"/>
        <family val="1"/>
      </rPr>
      <t>2</t>
    </r>
  </si>
  <si>
    <r>
      <t>Đã      san lấp khoảng 20.000m</t>
    </r>
    <r>
      <rPr>
        <vertAlign val="superscript"/>
        <sz val="14"/>
        <rFont val="Times New Roman"/>
        <family val="1"/>
      </rPr>
      <t xml:space="preserve">2
</t>
    </r>
    <r>
      <rPr>
        <sz val="14"/>
        <rFont val="Times New Roman"/>
        <family val="1"/>
      </rPr>
      <t xml:space="preserve">/49.296
</t>
    </r>
    <r>
      <rPr>
        <vertAlign val="subscript"/>
        <sz val="14"/>
        <rFont val="Times New Roman"/>
        <family val="1"/>
      </rPr>
      <t>m</t>
    </r>
    <r>
      <rPr>
        <sz val="14"/>
        <rFont val="Times New Roman"/>
        <family val="1"/>
      </rPr>
      <t>2</t>
    </r>
  </si>
  <si>
    <r>
      <t>-  Đã  xây dựng:  01 nhà xưởng 4518m</t>
    </r>
    <r>
      <rPr>
        <vertAlign val="superscript"/>
        <sz val="14"/>
        <rFont val="Times New Roman"/>
        <family val="1"/>
      </rPr>
      <t>2</t>
    </r>
    <r>
      <rPr>
        <sz val="14"/>
        <rFont val="Times New Roman"/>
        <family val="1"/>
      </rPr>
      <t>,
01  nhà  ở chuyên gia,    nhà
để       xe, sân đường nội bộ;
-       Diện tích  chưa xây  dựng công trình khoảng 6000m</t>
    </r>
    <r>
      <rPr>
        <vertAlign val="superscript"/>
        <sz val="14"/>
        <rFont val="Times New Roman"/>
        <family val="1"/>
      </rPr>
      <t>2</t>
    </r>
  </si>
  <si>
    <r>
      <t>Đã  xây dựng    02 nhà xưởng diện   tích 800m</t>
    </r>
    <r>
      <rPr>
        <vertAlign val="superscript"/>
        <sz val="14"/>
        <rFont val="Times New Roman"/>
        <family val="1"/>
      </rPr>
      <t>2</t>
    </r>
    <r>
      <rPr>
        <sz val="14"/>
        <rFont val="Times New Roman"/>
        <family val="1"/>
      </rPr>
      <t>;Diện
tích     đất chưa  xây dựng công trình khoảng
3000m2</t>
    </r>
  </si>
  <si>
    <r>
      <t>Đã  xây dựng tường bao,     01 nhà xưởng diện   tích 12.000m</t>
    </r>
    <r>
      <rPr>
        <vertAlign val="superscript"/>
        <sz val="14"/>
        <rFont val="Times New Roman"/>
        <family val="1"/>
      </rPr>
      <t xml:space="preserve">2
</t>
    </r>
    <r>
      <rPr>
        <sz val="14"/>
        <rFont val="Times New Roman"/>
        <family val="1"/>
      </rPr>
      <t>,  01  văn phòng làm   việc 500m</t>
    </r>
    <r>
      <rPr>
        <vertAlign val="superscript"/>
        <sz val="14"/>
        <rFont val="Times New Roman"/>
        <family val="1"/>
      </rPr>
      <t>2</t>
    </r>
    <r>
      <rPr>
        <sz val="14"/>
        <rFont val="Times New Roman"/>
        <family val="1"/>
      </rPr>
      <t>,
nhà      để
xe,…
Diện
tích     đất chưa  xây dựng công trình khoảng 30.000m</t>
    </r>
    <r>
      <rPr>
        <vertAlign val="superscript"/>
        <sz val="14"/>
        <rFont val="Times New Roman"/>
        <family val="1"/>
      </rPr>
      <t xml:space="preserve">2
</t>
    </r>
    <r>
      <rPr>
        <sz val="14"/>
        <rFont val="Times New Roman"/>
        <family val="1"/>
      </rPr>
      <t>.</t>
    </r>
  </si>
  <si>
    <r>
      <t>01  nhà
02     tầng diện   tích khoảng 600m</t>
    </r>
    <r>
      <rPr>
        <vertAlign val="superscript"/>
        <sz val="14"/>
        <rFont val="Times New Roman"/>
        <family val="1"/>
      </rPr>
      <t xml:space="preserve">2  </t>
    </r>
    <r>
      <rPr>
        <sz val="14"/>
        <rFont val="Times New Roman"/>
        <family val="1"/>
      </rPr>
      <t>đã xuống cấp;
Đất  bỏ
hóa</t>
    </r>
  </si>
  <si>
    <r>
      <t xml:space="preserve"> Đã được  bàn giao 7.180m</t>
    </r>
    <r>
      <rPr>
        <vertAlign val="superscript"/>
        <sz val="14"/>
        <rFont val="Times New Roman"/>
        <family val="1"/>
      </rPr>
      <t>2</t>
    </r>
    <r>
      <rPr>
        <sz val="14"/>
        <rFont val="Times New Roman"/>
        <family val="1"/>
      </rPr>
      <t>/12.797m</t>
    </r>
    <r>
      <rPr>
        <vertAlign val="superscript"/>
        <sz val="14"/>
        <rFont val="Times New Roman"/>
        <family val="1"/>
      </rPr>
      <t xml:space="preserve">2
</t>
    </r>
    <r>
      <rPr>
        <sz val="14"/>
        <rFont val="Times New Roman"/>
        <family val="1"/>
      </rPr>
      <t>Đã  xây dựng:  01 nhà    văn phòng làm  việc, 01 nhà xưởng, nhà để xe,     bảo vệ</t>
    </r>
  </si>
  <si>
    <r>
      <t>đã xây dựng được 01 nhà Xưởng, diện tích 385 m</t>
    </r>
    <r>
      <rPr>
        <vertAlign val="superscript"/>
        <sz val="14"/>
        <rFont val="Times New Roman"/>
        <family val="1"/>
      </rPr>
      <t>2</t>
    </r>
    <r>
      <rPr>
        <sz val="14"/>
        <rFont val="Times New Roman"/>
        <family val="1"/>
      </rPr>
      <t>, tường xây gạch, kèo sắt, mái lợp broximang và Sân tập kết vật liêu</t>
    </r>
  </si>
  <si>
    <r>
      <t>Đã đưa diện tích 0,1728ha</t>
    </r>
    <r>
      <rPr>
        <vertAlign val="superscript"/>
        <sz val="14"/>
        <rFont val="Times New Roman"/>
        <family val="1"/>
      </rPr>
      <t xml:space="preserve"> </t>
    </r>
    <r>
      <rPr>
        <sz val="14"/>
        <rFont val="Times New Roman"/>
        <family val="1"/>
      </rPr>
      <t>chưa sử dụng vào sử dụng</t>
    </r>
  </si>
  <si>
    <t>Huyện Mê Linh</t>
  </si>
  <si>
    <t>Yên Bái</t>
  </si>
  <si>
    <t>Huyện Thường Tín</t>
  </si>
  <si>
    <t>2915/QD-UBND ngày 10/11/2017; Giấy chứng nhận đầu tư mã số dự án 757816285 chúng nhận lần đầu ngày 13/11/2017</t>
  </si>
  <si>
    <t>Xây dựng kinh doanh hạ tầng kỹ thuật khu công nghiệp Chu Trinh, tỉnh Cao Bằng; chủ đầu tư: Trung tâm quản lý và khai thác hạ tầng Khu kinh tế</t>
  </si>
  <si>
    <t>Xây dựng khu trung chuyển phục vụ xuất nhập khẩu hàng hóa nông, lâm, thủy hải sản; chủ đầu tư: Công ty cổ phần DAMAC LOGISTICS</t>
  </si>
  <si>
    <t>GCNĐKĐT số 14221000017, chứng nhận lần đầu ngày 19/4/2013, Nơi cấp Ban quản lý khu kinh tế cửa khẩu Đồng Đăng - Lạng Sơn</t>
  </si>
  <si>
    <t>Xây dựng khu thể thao phía bắc thành phố Thái Nguyên</t>
  </si>
  <si>
    <t>Xây dựng tổng Kho xử lý chế biến, bảo quản hạt giống cây trồng</t>
  </si>
  <si>
    <t>Xây dựng trụ sở làm việc, cửa hàng kinh doanh</t>
  </si>
  <si>
    <t>Huyện Trấn Yên</t>
  </si>
  <si>
    <t>Huyện Văn Chấn</t>
  </si>
  <si>
    <t>Thành phố Hà Nội</t>
  </si>
  <si>
    <t>ĐỒNG BẰNG SÔNG HỒNG</t>
  </si>
  <si>
    <t>Huyện Thạch Thất</t>
  </si>
  <si>
    <t>Quận Thanh Xuân</t>
  </si>
  <si>
    <t>Quận Hà Đông</t>
  </si>
  <si>
    <t>Quận Hoàn Kiếm</t>
  </si>
  <si>
    <t>Quận Long Biên</t>
  </si>
  <si>
    <t>Huyện Thanh Trì</t>
  </si>
  <si>
    <t>Quận Tây Hồ</t>
  </si>
  <si>
    <t>Huyện Quốc Oai</t>
  </si>
  <si>
    <t>Quận Bắc Từ Liêm</t>
  </si>
  <si>
    <t>Quận Nam Từ Liêm</t>
  </si>
  <si>
    <t>Quận Đống Đa</t>
  </si>
  <si>
    <t>Huyện Hoài Đức</t>
  </si>
  <si>
    <t>Huyện Sóc Sơn</t>
  </si>
  <si>
    <t>Quận Ba Đình</t>
  </si>
  <si>
    <t>Huyện Phúc Thọ</t>
  </si>
  <si>
    <t>Thị xã Sơn Tây</t>
  </si>
  <si>
    <t>Huyện Chương Mỹ</t>
  </si>
  <si>
    <t>Quận Cầu Giấy</t>
  </si>
  <si>
    <t>Huyện Đông Anh</t>
  </si>
  <si>
    <t>BẮC TRUNG BỘ VÀ DUYÊN HẢI MIỀN TRUNG</t>
  </si>
  <si>
    <t>Huyện Nghĩa Hành</t>
  </si>
  <si>
    <t>Huyện Hàm Thuận Nam</t>
  </si>
  <si>
    <t>Thị xã La Gi</t>
  </si>
  <si>
    <t>Thành phố Phan Thiết</t>
  </si>
  <si>
    <t>KHU VỰC TÂY NGUYÊN</t>
  </si>
  <si>
    <t>KHU VỰC ĐÔNG NAM BỘ</t>
  </si>
  <si>
    <t>ĐỒNG BẰNG SÔNG CỬU LONG</t>
  </si>
  <si>
    <t>Huyện Gia Lâm</t>
  </si>
  <si>
    <r>
      <t xml:space="preserve">Phụ lục số 4
DANH SÁCH DỰ ÁN, CÔNG TRÌNH KHÔNG ĐƯA ĐẤT VÀO SỬ DỤNG
HOẶC CHẬM ĐƯA ĐẤT VÀO SỬ DỤNG GIAI ĐOẠN 2016-2021
</t>
    </r>
    <r>
      <rPr>
        <i/>
        <sz val="14"/>
        <rFont val="Times New Roman"/>
        <family val="1"/>
      </rPr>
      <t>(Kèm theo Nghị quyết số  74/2022/QH15  ngày 15 tháng 11 năm 2022 của Quốc hội)</t>
    </r>
  </si>
  <si>
    <t>TRUNG DU MIỀN NÚI PHÍA BẮC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</si>
</sst>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_);_(* \(#,##0\);_(* &quot;-&quot;_);_(@_)"/>
    <numFmt numFmtId="165" formatCode="_(* #,##0.00_);_(* \(#,##0.00\);_(* &quot;-&quot;??_);_(@_)"/>
    <numFmt numFmtId="166" formatCode="d\.m"/>
    <numFmt numFmtId="167" formatCode="#,##0.0"/>
    <numFmt numFmtId="168" formatCode="0.0"/>
    <numFmt numFmtId="169" formatCode="_-* #,##0.0\ _₫_-;\-* #,##0.0\ _₫_-;_-* &quot;-&quot;??\ _₫_-;_-@"/>
    <numFmt numFmtId="170" formatCode="_-* #,##0\ _₫_-;\-* #,##0\ _₫_-;_-* &quot;-&quot;??\ _₫_-;_-@"/>
    <numFmt numFmtId="171" formatCode="_(* #,##0.0_);_(* \(#,##0.0\);_(* &quot;-&quot;??_);_(@_)"/>
    <numFmt numFmtId="172" formatCode="0.000"/>
    <numFmt numFmtId="173" formatCode="0_);\(0\)"/>
    <numFmt numFmtId="174" formatCode="_-* #,##0.00\ _₫_-;\-* #,##0.00\ _₫_-;_-* &quot;-&quot;??\ _₫_-;_-@"/>
    <numFmt numFmtId="175" formatCode="_(* #,##0_);_(* \(#,##0\);_(* &quot;-&quot;??_);_(@_)"/>
  </numFmts>
  <fonts count="54">
    <font>
      <sz val="11"/>
      <color theme="1"/>
      <name val="Calibri"/>
      <scheme val="minor"/>
    </font>
    <font>
      <sz val="12"/>
      <color theme="1"/>
      <name val="Times New Roman"/>
      <family val="1"/>
    </font>
    <font>
      <b/>
      <sz val="12"/>
      <color theme="1"/>
      <name val="Times New Roman"/>
      <family val="1"/>
    </font>
    <font>
      <sz val="11"/>
      <name val="Calibri"/>
      <family val="2"/>
    </font>
    <font>
      <sz val="14"/>
      <color theme="1"/>
      <name val="Times New Roman"/>
      <family val="1"/>
    </font>
    <font>
      <b/>
      <sz val="11"/>
      <color theme="1"/>
      <name val="Times New Roman"/>
      <family val="1"/>
    </font>
    <font>
      <b/>
      <sz val="14"/>
      <color theme="1"/>
      <name val="Times New Roman"/>
      <family val="1"/>
    </font>
    <font>
      <b/>
      <sz val="12"/>
      <color rgb="FFFF0000"/>
      <name val="Times New Roman"/>
      <family val="1"/>
    </font>
    <font>
      <i/>
      <sz val="12"/>
      <color theme="1"/>
      <name val="Times New Roman"/>
      <family val="1"/>
    </font>
    <font>
      <i/>
      <sz val="14"/>
      <color theme="1"/>
      <name val="Times New Roman"/>
      <family val="1"/>
    </font>
    <font>
      <sz val="10"/>
      <color theme="1"/>
      <name val="Times New Roman"/>
      <family val="1"/>
    </font>
    <font>
      <b/>
      <sz val="10"/>
      <color theme="1"/>
      <name val="Times New Roman"/>
      <family val="1"/>
    </font>
    <font>
      <b/>
      <i/>
      <sz val="10"/>
      <color theme="1"/>
      <name val="Times New Roman"/>
      <family val="1"/>
    </font>
    <font>
      <b/>
      <sz val="10"/>
      <color rgb="FFFF0000"/>
      <name val="Times New Roman"/>
      <family val="1"/>
    </font>
    <font>
      <sz val="10"/>
      <color rgb="FFFF0000"/>
      <name val="Times New Roman"/>
      <family val="1"/>
    </font>
    <font>
      <i/>
      <sz val="10"/>
      <color theme="1"/>
      <name val="Times New Roman"/>
      <family val="1"/>
    </font>
    <font>
      <sz val="10"/>
      <color rgb="FF000000"/>
      <name val="Times New Roman"/>
      <family val="1"/>
    </font>
    <font>
      <i/>
      <sz val="10"/>
      <color rgb="FF000000"/>
      <name val="Times New Roman"/>
      <family val="1"/>
    </font>
    <font>
      <b/>
      <i/>
      <sz val="10"/>
      <color rgb="FFFF0000"/>
      <name val="Times New Roman"/>
      <family val="1"/>
    </font>
    <font>
      <sz val="10"/>
      <color theme="1"/>
      <name val="&quot;Times New Roman&quot;"/>
    </font>
    <font>
      <sz val="10"/>
      <color rgb="FF000000"/>
      <name val="&quot;Times New Roman&quot;"/>
    </font>
    <font>
      <b/>
      <sz val="10"/>
      <color theme="1"/>
      <name val="&quot;Times New Roman&quot;"/>
    </font>
    <font>
      <b/>
      <sz val="10"/>
      <color rgb="FF000000"/>
      <name val="&quot;Times New Roman&quot;"/>
    </font>
    <font>
      <sz val="11"/>
      <color theme="1"/>
      <name val="Times New Roman"/>
      <family val="1"/>
    </font>
    <font>
      <sz val="11"/>
      <color theme="1"/>
      <name val="Calibri"/>
      <family val="2"/>
    </font>
    <font>
      <b/>
      <sz val="11"/>
      <color theme="1"/>
      <name val="Calibri"/>
      <family val="2"/>
    </font>
    <font>
      <sz val="11"/>
      <color rgb="FFFF0000"/>
      <name val="Calibri"/>
      <family val="2"/>
    </font>
    <font>
      <sz val="12"/>
      <color theme="1"/>
      <name val="Calibri"/>
      <family val="2"/>
    </font>
    <font>
      <sz val="3"/>
      <color theme="1"/>
      <name val="Calibri"/>
      <family val="2"/>
    </font>
    <font>
      <sz val="3"/>
      <color theme="1"/>
      <name val="Times New Roman"/>
      <family val="1"/>
    </font>
    <font>
      <sz val="10"/>
      <color rgb="FFFF0000"/>
      <name val="Calibri"/>
      <family val="2"/>
    </font>
    <font>
      <sz val="10"/>
      <color theme="1"/>
      <name val="Calibri"/>
      <family val="2"/>
    </font>
    <font>
      <vertAlign val="superscript"/>
      <sz val="10"/>
      <color theme="1"/>
      <name val="Times New Roman"/>
      <family val="1"/>
    </font>
    <font>
      <sz val="12"/>
      <name val="Times New Roman"/>
      <family val="1"/>
    </font>
    <font>
      <sz val="12"/>
      <name val=".VnTime"/>
      <family val="2"/>
    </font>
    <font>
      <sz val="10"/>
      <name val="Arial"/>
      <family val="2"/>
    </font>
    <font>
      <sz val="10"/>
      <color rgb="FF000000"/>
      <name val="Times New Roman"/>
      <family val="1"/>
    </font>
    <font>
      <sz val="14"/>
      <color theme="1"/>
      <name val="Times New Roman"/>
      <family val="2"/>
    </font>
    <font>
      <sz val="12"/>
      <color theme="1"/>
      <name val="Times New Roman"/>
      <family val="2"/>
    </font>
    <font>
      <sz val="11"/>
      <color theme="1"/>
      <name val="Calibri"/>
      <family val="2"/>
      <scheme val="minor"/>
    </font>
    <font>
      <b/>
      <sz val="14"/>
      <name val="Times New Roman"/>
      <family val="1"/>
      <charset val="163"/>
    </font>
    <font>
      <i/>
      <sz val="14"/>
      <name val="Times New Roman"/>
      <family val="1"/>
    </font>
    <font>
      <sz val="14"/>
      <name val="Calibri"/>
      <family val="2"/>
      <charset val="163"/>
    </font>
    <font>
      <sz val="14"/>
      <name val="Times New Roman"/>
      <family val="1"/>
      <charset val="163"/>
    </font>
    <font>
      <b/>
      <sz val="14"/>
      <color theme="0"/>
      <name val="Times New Roman"/>
      <family val="1"/>
      <charset val="163"/>
    </font>
    <font>
      <sz val="14"/>
      <name val="Times New Roman"/>
      <family val="1"/>
    </font>
    <font>
      <b/>
      <sz val="14"/>
      <name val="Times New Roman"/>
      <family val="1"/>
    </font>
    <font>
      <sz val="14"/>
      <name val="Calibri"/>
      <family val="2"/>
      <scheme val="minor"/>
    </font>
    <font>
      <vertAlign val="superscript"/>
      <sz val="14"/>
      <name val="Times New Roman"/>
      <family val="1"/>
    </font>
    <font>
      <vertAlign val="subscript"/>
      <sz val="14"/>
      <name val="Times New Roman"/>
      <family val="1"/>
    </font>
    <font>
      <b/>
      <sz val="14"/>
      <color theme="0"/>
      <name val="Times New Roman"/>
      <family val="1"/>
    </font>
    <font>
      <sz val="14"/>
      <color theme="0"/>
      <name val="Times New Roman"/>
      <family val="1"/>
    </font>
    <font>
      <b/>
      <sz val="12"/>
      <name val="Times New Roman"/>
      <family val="1"/>
      <charset val="163"/>
    </font>
    <font>
      <b/>
      <sz val="12"/>
      <name val="Times New Roman"/>
      <family val="1"/>
    </font>
  </fonts>
  <fills count="8">
    <fill>
      <patternFill patternType="none"/>
    </fill>
    <fill>
      <patternFill patternType="gray125"/>
    </fill>
    <fill>
      <patternFill patternType="solid">
        <fgColor rgb="FFFEF8E3"/>
        <bgColor rgb="FFFEF8E3"/>
      </patternFill>
    </fill>
    <fill>
      <patternFill patternType="solid">
        <fgColor theme="0"/>
        <bgColor theme="0"/>
      </patternFill>
    </fill>
    <fill>
      <patternFill patternType="solid">
        <fgColor rgb="FFB7E1CD"/>
        <bgColor rgb="FFB7E1CD"/>
      </patternFill>
    </fill>
    <fill>
      <patternFill patternType="solid">
        <fgColor rgb="FFFFFF00"/>
        <bgColor rgb="FFFFFF00"/>
      </patternFill>
    </fill>
    <fill>
      <patternFill patternType="solid">
        <fgColor rgb="FFD9EAD3"/>
        <bgColor rgb="FFD9EAD3"/>
      </patternFill>
    </fill>
    <fill>
      <patternFill patternType="solid">
        <fgColor rgb="FFF7CB4D"/>
        <bgColor rgb="FFF7CB4D"/>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11">
    <xf numFmtId="0" fontId="0" fillId="0" borderId="0"/>
    <xf numFmtId="0" fontId="34" fillId="0" borderId="9"/>
    <xf numFmtId="0" fontId="35" fillId="0" borderId="9"/>
    <xf numFmtId="0" fontId="36" fillId="0" borderId="9"/>
    <xf numFmtId="165" fontId="37" fillId="0" borderId="9" applyFont="0" applyFill="0" applyBorder="0" applyAlignment="0" applyProtection="0"/>
    <xf numFmtId="0" fontId="33" fillId="0" borderId="9"/>
    <xf numFmtId="0" fontId="33" fillId="0" borderId="9"/>
    <xf numFmtId="0" fontId="35" fillId="0" borderId="9"/>
    <xf numFmtId="0" fontId="38" fillId="0" borderId="9"/>
    <xf numFmtId="165" fontId="37" fillId="0" borderId="9" applyFont="0" applyFill="0" applyBorder="0" applyAlignment="0" applyProtection="0"/>
    <xf numFmtId="0" fontId="34" fillId="0" borderId="9"/>
  </cellStyleXfs>
  <cellXfs count="316">
    <xf numFmtId="0" fontId="0" fillId="0" borderId="0" xfId="0" applyFont="1" applyAlignment="1"/>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applyAlignment="1">
      <alignment horizontal="center" vertical="center" wrapText="1"/>
    </xf>
    <xf numFmtId="3" fontId="2"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left" vertical="center" wrapText="1"/>
    </xf>
    <xf numFmtId="3" fontId="2" fillId="4" borderId="2" xfId="0" applyNumberFormat="1" applyFont="1" applyFill="1" applyBorder="1" applyAlignment="1">
      <alignment horizontal="right" vertical="center" wrapText="1"/>
    </xf>
    <xf numFmtId="0" fontId="1" fillId="4" borderId="2" xfId="0" applyFont="1" applyFill="1" applyBorder="1" applyAlignment="1">
      <alignment horizontal="right" vertical="center" wrapText="1"/>
    </xf>
    <xf numFmtId="0" fontId="1"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3" borderId="2" xfId="0" applyFont="1" applyFill="1" applyBorder="1" applyAlignment="1">
      <alignment horizontal="left" vertical="center" wrapText="1"/>
    </xf>
    <xf numFmtId="3" fontId="7" fillId="5" borderId="2" xfId="0" applyNumberFormat="1" applyFont="1" applyFill="1" applyBorder="1" applyAlignment="1">
      <alignment horizontal="right" vertical="center" wrapText="1"/>
    </xf>
    <xf numFmtId="0" fontId="2"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166"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3" fontId="1" fillId="0" borderId="2" xfId="0" applyNumberFormat="1" applyFont="1" applyBorder="1" applyAlignment="1">
      <alignment horizontal="right" vertical="center" wrapText="1"/>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3" fontId="8" fillId="0" borderId="2" xfId="0" applyNumberFormat="1" applyFont="1" applyBorder="1" applyAlignment="1">
      <alignment horizontal="right" vertical="center" wrapText="1"/>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3" fontId="1" fillId="6" borderId="2" xfId="0" applyNumberFormat="1" applyFont="1" applyFill="1" applyBorder="1" applyAlignment="1">
      <alignment horizontal="right" vertical="center" wrapText="1"/>
    </xf>
    <xf numFmtId="0" fontId="2" fillId="0" borderId="2" xfId="0" applyFont="1" applyBorder="1" applyAlignment="1">
      <alignment horizontal="left" vertical="center" wrapText="1"/>
    </xf>
    <xf numFmtId="3" fontId="2" fillId="7" borderId="2" xfId="0" applyNumberFormat="1" applyFont="1" applyFill="1" applyBorder="1" applyAlignment="1">
      <alignment horizontal="right" vertical="center" wrapText="1"/>
    </xf>
    <xf numFmtId="3" fontId="11" fillId="5" borderId="2"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4" fontId="10" fillId="3" borderId="2"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0" fontId="12"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2" fontId="10" fillId="3" borderId="2" xfId="0" applyNumberFormat="1"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10" fillId="3" borderId="2" xfId="0" applyFont="1" applyFill="1" applyBorder="1" applyAlignment="1">
      <alignment vertical="center" wrapText="1"/>
    </xf>
    <xf numFmtId="0" fontId="13" fillId="7" borderId="2" xfId="0" applyFont="1" applyFill="1" applyBorder="1" applyAlignment="1">
      <alignment horizontal="left" vertical="center" wrapText="1"/>
    </xf>
    <xf numFmtId="0" fontId="1" fillId="3" borderId="6" xfId="0" applyFont="1" applyFill="1" applyBorder="1" applyAlignment="1">
      <alignment horizontal="center" vertical="center" wrapText="1"/>
    </xf>
    <xf numFmtId="2" fontId="1" fillId="3" borderId="6" xfId="0" applyNumberFormat="1" applyFont="1" applyFill="1" applyBorder="1" applyAlignment="1">
      <alignment horizontal="left" vertical="center" wrapText="1"/>
    </xf>
    <xf numFmtId="0" fontId="27" fillId="3" borderId="6" xfId="0" applyFont="1" applyFill="1" applyBorder="1" applyAlignment="1">
      <alignment horizontal="center" vertical="center" wrapText="1"/>
    </xf>
    <xf numFmtId="4" fontId="27" fillId="3" borderId="6" xfId="0" applyNumberFormat="1" applyFont="1" applyFill="1" applyBorder="1" applyAlignment="1">
      <alignment horizontal="right" vertical="center" wrapText="1"/>
    </xf>
    <xf numFmtId="0" fontId="2" fillId="3" borderId="6" xfId="0" applyFont="1" applyFill="1" applyBorder="1" applyAlignment="1">
      <alignment horizontal="center" vertical="center" wrapText="1"/>
    </xf>
    <xf numFmtId="4" fontId="2" fillId="3" borderId="6" xfId="0" applyNumberFormat="1" applyFont="1" applyFill="1" applyBorder="1" applyAlignment="1">
      <alignment horizontal="right"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4" fontId="11" fillId="3" borderId="2" xfId="0" applyNumberFormat="1" applyFont="1" applyFill="1" applyBorder="1" applyAlignment="1">
      <alignment horizontal="right" vertical="center" wrapText="1"/>
    </xf>
    <xf numFmtId="0" fontId="10" fillId="3" borderId="6" xfId="0" applyFont="1" applyFill="1" applyBorder="1" applyAlignment="1">
      <alignment horizontal="center" vertical="center" wrapText="1"/>
    </xf>
    <xf numFmtId="3" fontId="12" fillId="3" borderId="2" xfId="0" applyNumberFormat="1" applyFont="1" applyFill="1" applyBorder="1" applyAlignment="1">
      <alignment horizontal="right" vertical="center" wrapText="1"/>
    </xf>
    <xf numFmtId="3" fontId="11" fillId="5" borderId="2" xfId="0" applyNumberFormat="1" applyFont="1" applyFill="1" applyBorder="1" applyAlignment="1">
      <alignment horizontal="right" vertical="center" wrapText="1"/>
    </xf>
    <xf numFmtId="0" fontId="11" fillId="3" borderId="2" xfId="0" applyFont="1" applyFill="1" applyBorder="1" applyAlignment="1">
      <alignment horizontal="left" vertical="center" wrapText="1"/>
    </xf>
    <xf numFmtId="3" fontId="11" fillId="3" borderId="2" xfId="0" applyNumberFormat="1" applyFont="1" applyFill="1" applyBorder="1" applyAlignment="1">
      <alignment horizontal="right" vertical="center" wrapText="1"/>
    </xf>
    <xf numFmtId="4" fontId="10" fillId="3" borderId="2" xfId="0" applyNumberFormat="1" applyFont="1" applyFill="1" applyBorder="1" applyAlignment="1">
      <alignment horizontal="right" vertical="center" wrapText="1"/>
    </xf>
    <xf numFmtId="0" fontId="10" fillId="3" borderId="2" xfId="0" applyFont="1" applyFill="1" applyBorder="1" applyAlignment="1">
      <alignment horizontal="right" vertical="center" wrapText="1"/>
    </xf>
    <xf numFmtId="2" fontId="10" fillId="3" borderId="2" xfId="0" applyNumberFormat="1" applyFont="1" applyFill="1" applyBorder="1" applyAlignment="1">
      <alignment horizontal="right" vertical="center" wrapText="1"/>
    </xf>
    <xf numFmtId="2" fontId="16" fillId="3" borderId="2" xfId="0" applyNumberFormat="1" applyFont="1" applyFill="1" applyBorder="1" applyAlignment="1">
      <alignment horizontal="right" vertical="center" wrapText="1"/>
    </xf>
    <xf numFmtId="2" fontId="13" fillId="3" borderId="2" xfId="0" applyNumberFormat="1" applyFont="1" applyFill="1" applyBorder="1" applyAlignment="1">
      <alignment horizontal="right" vertical="center" wrapText="1"/>
    </xf>
    <xf numFmtId="4" fontId="10" fillId="3" borderId="2" xfId="0" applyNumberFormat="1" applyFont="1" applyFill="1" applyBorder="1" applyAlignment="1">
      <alignment horizontal="right" vertical="center" wrapText="1"/>
    </xf>
    <xf numFmtId="4" fontId="16" fillId="3" borderId="2" xfId="0" applyNumberFormat="1" applyFont="1" applyFill="1" applyBorder="1" applyAlignment="1">
      <alignment horizontal="right" vertical="center" wrapText="1"/>
    </xf>
    <xf numFmtId="167" fontId="10" fillId="3" borderId="2" xfId="0" applyNumberFormat="1" applyFont="1" applyFill="1" applyBorder="1" applyAlignment="1">
      <alignment horizontal="right" vertical="center" wrapText="1"/>
    </xf>
    <xf numFmtId="167" fontId="10" fillId="3" borderId="2" xfId="0" applyNumberFormat="1" applyFont="1" applyFill="1" applyBorder="1" applyAlignment="1">
      <alignment horizontal="right" vertical="center" wrapText="1"/>
    </xf>
    <xf numFmtId="167" fontId="11" fillId="3" borderId="2" xfId="0" applyNumberFormat="1" applyFont="1" applyFill="1" applyBorder="1" applyAlignment="1">
      <alignment horizontal="right" vertical="center" wrapText="1"/>
    </xf>
    <xf numFmtId="2" fontId="10" fillId="3" borderId="2" xfId="0" applyNumberFormat="1" applyFont="1" applyFill="1" applyBorder="1" applyAlignment="1">
      <alignment horizontal="center" vertical="center" wrapText="1"/>
    </xf>
    <xf numFmtId="4" fontId="15" fillId="3" borderId="2" xfId="0" applyNumberFormat="1" applyFont="1" applyFill="1" applyBorder="1" applyAlignment="1">
      <alignment horizontal="right" vertical="center" wrapText="1"/>
    </xf>
    <xf numFmtId="0" fontId="24" fillId="3" borderId="6" xfId="0" applyFont="1" applyFill="1" applyBorder="1" applyAlignment="1">
      <alignment horizontal="center" vertical="center" wrapText="1"/>
    </xf>
    <xf numFmtId="0" fontId="14" fillId="3" borderId="2" xfId="0" applyFont="1" applyFill="1" applyBorder="1" applyAlignment="1">
      <alignment horizontal="left" vertical="center" wrapText="1"/>
    </xf>
    <xf numFmtId="4" fontId="14" fillId="3" borderId="2" xfId="0" applyNumberFormat="1" applyFont="1" applyFill="1" applyBorder="1" applyAlignment="1">
      <alignment horizontal="right" vertical="center" wrapText="1"/>
    </xf>
    <xf numFmtId="0" fontId="14" fillId="3" borderId="6" xfId="0" applyFont="1" applyFill="1" applyBorder="1" applyAlignment="1">
      <alignment horizontal="center" vertical="center" wrapText="1"/>
    </xf>
    <xf numFmtId="0" fontId="26" fillId="3" borderId="6" xfId="0" applyFont="1" applyFill="1" applyBorder="1" applyAlignment="1">
      <alignment horizontal="center" vertical="center" wrapText="1"/>
    </xf>
    <xf numFmtId="2" fontId="11" fillId="3" borderId="2" xfId="0" applyNumberFormat="1" applyFont="1" applyFill="1" applyBorder="1" applyAlignment="1">
      <alignment horizontal="right" vertical="center" wrapText="1"/>
    </xf>
    <xf numFmtId="0" fontId="11" fillId="3" borderId="6"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3" fillId="3" borderId="2" xfId="0" applyFont="1" applyFill="1" applyBorder="1" applyAlignment="1">
      <alignment horizontal="right" vertical="center" wrapText="1"/>
    </xf>
    <xf numFmtId="0" fontId="13" fillId="3" borderId="22" xfId="0" applyFont="1" applyFill="1" applyBorder="1" applyAlignment="1">
      <alignment horizontal="center" vertical="center" wrapText="1"/>
    </xf>
    <xf numFmtId="2" fontId="14" fillId="3" borderId="2" xfId="0" applyNumberFormat="1" applyFont="1" applyFill="1" applyBorder="1" applyAlignment="1">
      <alignment horizontal="right" vertical="center" wrapText="1"/>
    </xf>
    <xf numFmtId="2" fontId="14" fillId="3" borderId="2" xfId="0" applyNumberFormat="1" applyFont="1" applyFill="1" applyBorder="1" applyAlignment="1">
      <alignment horizontal="center" vertical="center" wrapText="1"/>
    </xf>
    <xf numFmtId="4" fontId="13" fillId="3" borderId="2" xfId="0" applyNumberFormat="1" applyFont="1" applyFill="1" applyBorder="1" applyAlignment="1">
      <alignment horizontal="right" vertical="center" wrapText="1"/>
    </xf>
    <xf numFmtId="2" fontId="11" fillId="3" borderId="2" xfId="0" applyNumberFormat="1" applyFont="1" applyFill="1" applyBorder="1" applyAlignment="1">
      <alignment horizontal="left" vertical="center" wrapText="1"/>
    </xf>
    <xf numFmtId="0" fontId="12" fillId="3" borderId="2" xfId="0" applyFont="1" applyFill="1" applyBorder="1" applyAlignment="1">
      <alignment horizontal="right" vertical="center" wrapText="1"/>
    </xf>
    <xf numFmtId="0" fontId="28" fillId="3" borderId="6" xfId="0" applyFont="1" applyFill="1" applyBorder="1" applyAlignment="1">
      <alignment horizontal="center" vertical="center" wrapText="1"/>
    </xf>
    <xf numFmtId="0" fontId="29" fillId="3" borderId="6" xfId="0" applyFont="1" applyFill="1" applyBorder="1" applyAlignment="1">
      <alignment horizontal="center" vertical="center" wrapText="1"/>
    </xf>
    <xf numFmtId="4" fontId="12" fillId="3" borderId="2" xfId="0" applyNumberFormat="1" applyFont="1" applyFill="1" applyBorder="1" applyAlignment="1">
      <alignment horizontal="right" vertical="center" wrapText="1"/>
    </xf>
    <xf numFmtId="0" fontId="18" fillId="3" borderId="2" xfId="0" applyFont="1" applyFill="1" applyBorder="1" applyAlignment="1">
      <alignment horizontal="center" vertical="center" wrapText="1"/>
    </xf>
    <xf numFmtId="0" fontId="18" fillId="3" borderId="2" xfId="0" applyFont="1" applyFill="1" applyBorder="1" applyAlignment="1">
      <alignment horizontal="right" vertical="center" wrapText="1"/>
    </xf>
    <xf numFmtId="0" fontId="15" fillId="3" borderId="2" xfId="0" applyFont="1" applyFill="1" applyBorder="1" applyAlignment="1">
      <alignment horizontal="right" vertical="center" wrapText="1"/>
    </xf>
    <xf numFmtId="0" fontId="13"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4" fontId="12" fillId="7" borderId="2" xfId="0" applyNumberFormat="1" applyFont="1" applyFill="1" applyBorder="1" applyAlignment="1">
      <alignment horizontal="right" vertical="center" wrapText="1"/>
    </xf>
    <xf numFmtId="0" fontId="14" fillId="7" borderId="6"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lignment horizontal="center" vertical="center" wrapText="1"/>
    </xf>
    <xf numFmtId="0" fontId="21" fillId="0" borderId="5" xfId="0" applyFont="1" applyBorder="1" applyAlignment="1">
      <alignment horizontal="center" vertical="center" wrapText="1"/>
    </xf>
    <xf numFmtId="2" fontId="22" fillId="0" borderId="5" xfId="0" applyNumberFormat="1" applyFont="1" applyBorder="1" applyAlignment="1">
      <alignment horizontal="center" vertical="center" wrapText="1"/>
    </xf>
    <xf numFmtId="0" fontId="31" fillId="3" borderId="6"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vertical="center" wrapText="1"/>
    </xf>
    <xf numFmtId="2" fontId="20" fillId="0" borderId="18" xfId="0" applyNumberFormat="1"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0" fontId="21" fillId="0" borderId="18" xfId="0" applyFont="1" applyBorder="1" applyAlignment="1">
      <alignment horizontal="center" vertical="center" wrapText="1"/>
    </xf>
    <xf numFmtId="2" fontId="22" fillId="0" borderId="18"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11" fillId="3" borderId="12" xfId="0" applyFont="1" applyFill="1" applyBorder="1" applyAlignment="1">
      <alignment horizontal="center" vertical="center" wrapText="1"/>
    </xf>
    <xf numFmtId="0" fontId="11" fillId="3" borderId="18" xfId="0" applyFont="1" applyFill="1" applyBorder="1" applyAlignment="1">
      <alignment horizontal="left" vertical="center" wrapText="1"/>
    </xf>
    <xf numFmtId="0" fontId="12" fillId="3" borderId="18" xfId="0" applyFont="1" applyFill="1" applyBorder="1" applyAlignment="1">
      <alignment horizontal="center" vertical="center" wrapText="1"/>
    </xf>
    <xf numFmtId="2" fontId="12" fillId="3" borderId="18" xfId="0" applyNumberFormat="1" applyFont="1" applyFill="1" applyBorder="1" applyAlignment="1">
      <alignment horizontal="right" vertical="center" wrapText="1"/>
    </xf>
    <xf numFmtId="2" fontId="12" fillId="3" borderId="2" xfId="0" applyNumberFormat="1" applyFont="1" applyFill="1" applyBorder="1" applyAlignment="1">
      <alignment horizontal="right" vertical="center" wrapText="1"/>
    </xf>
    <xf numFmtId="3" fontId="10" fillId="3" borderId="2" xfId="0" applyNumberFormat="1" applyFont="1" applyFill="1" applyBorder="1" applyAlignment="1">
      <alignment horizontal="right" vertical="center" wrapText="1"/>
    </xf>
    <xf numFmtId="0" fontId="16" fillId="3" borderId="2" xfId="0" applyFont="1" applyFill="1" applyBorder="1" applyAlignment="1">
      <alignment horizontal="center" vertical="center" wrapText="1"/>
    </xf>
    <xf numFmtId="0" fontId="13" fillId="3" borderId="2" xfId="0" applyFont="1" applyFill="1" applyBorder="1" applyAlignment="1">
      <alignment horizontal="center" wrapText="1"/>
    </xf>
    <xf numFmtId="0" fontId="14" fillId="3" borderId="6" xfId="0" applyFont="1" applyFill="1" applyBorder="1" applyAlignment="1">
      <alignment wrapText="1"/>
    </xf>
    <xf numFmtId="0" fontId="14" fillId="3" borderId="6" xfId="0" applyFont="1" applyFill="1" applyBorder="1"/>
    <xf numFmtId="0" fontId="11" fillId="3" borderId="2" xfId="0" applyFont="1" applyFill="1" applyBorder="1" applyAlignment="1">
      <alignment horizontal="center" wrapText="1"/>
    </xf>
    <xf numFmtId="0" fontId="10" fillId="3" borderId="6" xfId="0" applyFont="1" applyFill="1" applyBorder="1" applyAlignment="1">
      <alignment wrapText="1"/>
    </xf>
    <xf numFmtId="0" fontId="10" fillId="3" borderId="6" xfId="0" applyFont="1" applyFill="1" applyBorder="1"/>
    <xf numFmtId="0" fontId="10" fillId="3" borderId="2" xfId="0" applyFont="1" applyFill="1" applyBorder="1" applyAlignment="1">
      <alignment horizontal="center" wrapText="1"/>
    </xf>
    <xf numFmtId="4" fontId="15" fillId="3" borderId="2" xfId="0" applyNumberFormat="1" applyFont="1" applyFill="1" applyBorder="1" applyAlignment="1">
      <alignment horizontal="right" vertical="center" wrapText="1"/>
    </xf>
    <xf numFmtId="0" fontId="11" fillId="3" borderId="6" xfId="0" applyFont="1" applyFill="1" applyBorder="1" applyAlignment="1">
      <alignment wrapText="1"/>
    </xf>
    <xf numFmtId="0" fontId="11" fillId="3" borderId="6" xfId="0" applyFont="1" applyFill="1" applyBorder="1"/>
    <xf numFmtId="0" fontId="10" fillId="3" borderId="2" xfId="0" applyFont="1" applyFill="1" applyBorder="1" applyAlignment="1">
      <alignment horizontal="center" wrapText="1"/>
    </xf>
    <xf numFmtId="4" fontId="10" fillId="3" borderId="2" xfId="0" applyNumberFormat="1" applyFont="1" applyFill="1" applyBorder="1" applyAlignment="1">
      <alignment horizontal="center" wrapText="1"/>
    </xf>
    <xf numFmtId="0" fontId="16" fillId="3" borderId="2" xfId="0" applyFont="1" applyFill="1" applyBorder="1" applyAlignment="1">
      <alignment vertical="center" wrapText="1"/>
    </xf>
    <xf numFmtId="0" fontId="10" fillId="3" borderId="2" xfId="0" applyFont="1" applyFill="1" applyBorder="1" applyAlignment="1">
      <alignment horizontal="right" vertical="center" wrapText="1"/>
    </xf>
    <xf numFmtId="0" fontId="11" fillId="3" borderId="2" xfId="0" applyFont="1" applyFill="1" applyBorder="1" applyAlignment="1">
      <alignment horizontal="right" vertical="center" wrapText="1"/>
    </xf>
    <xf numFmtId="173" fontId="15" fillId="3" borderId="2" xfId="0" applyNumberFormat="1" applyFont="1" applyFill="1" applyBorder="1" applyAlignment="1">
      <alignment horizontal="center" vertical="center" wrapText="1"/>
    </xf>
    <xf numFmtId="173" fontId="15" fillId="3" borderId="2" xfId="0" applyNumberFormat="1" applyFont="1" applyFill="1" applyBorder="1" applyAlignment="1">
      <alignment horizontal="left" vertical="center" wrapText="1"/>
    </xf>
    <xf numFmtId="174" fontId="15" fillId="3" borderId="2" xfId="0" applyNumberFormat="1" applyFont="1" applyFill="1" applyBorder="1" applyAlignment="1">
      <alignment horizontal="center" vertical="center" wrapText="1"/>
    </xf>
    <xf numFmtId="173" fontId="17" fillId="3" borderId="2" xfId="0" applyNumberFormat="1" applyFont="1" applyFill="1" applyBorder="1" applyAlignment="1">
      <alignment horizontal="left" vertical="center" wrapText="1"/>
    </xf>
    <xf numFmtId="174" fontId="17" fillId="3" borderId="2" xfId="0" applyNumberFormat="1" applyFont="1" applyFill="1" applyBorder="1" applyAlignment="1">
      <alignment horizontal="center" vertical="center" wrapText="1"/>
    </xf>
    <xf numFmtId="173" fontId="17"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2" fontId="15" fillId="3" borderId="2" xfId="0" applyNumberFormat="1" applyFont="1" applyFill="1" applyBorder="1" applyAlignment="1">
      <alignment horizontal="right" vertical="center" wrapText="1"/>
    </xf>
    <xf numFmtId="0" fontId="11" fillId="3" borderId="2" xfId="0" applyFont="1" applyFill="1" applyBorder="1" applyAlignment="1">
      <alignment horizontal="center" vertical="center" wrapText="1"/>
    </xf>
    <xf numFmtId="0" fontId="27" fillId="3" borderId="6"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6" xfId="0" applyFont="1" applyFill="1" applyBorder="1" applyAlignment="1">
      <alignment horizontal="right" vertical="center" wrapText="1"/>
    </xf>
    <xf numFmtId="0" fontId="40" fillId="0" borderId="25" xfId="0"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3" fontId="40" fillId="0" borderId="14" xfId="0" applyNumberFormat="1" applyFont="1" applyFill="1" applyBorder="1" applyAlignment="1">
      <alignment horizontal="center" vertical="center" wrapText="1"/>
    </xf>
    <xf numFmtId="3" fontId="40" fillId="0" borderId="15" xfId="0" applyNumberFormat="1" applyFont="1" applyFill="1" applyBorder="1" applyAlignment="1">
      <alignment horizontal="center" vertical="center" wrapText="1"/>
    </xf>
    <xf numFmtId="4" fontId="40" fillId="0" borderId="15" xfId="0" applyNumberFormat="1"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5" xfId="0" applyFont="1" applyFill="1" applyBorder="1" applyAlignment="1">
      <alignment horizontal="left" vertical="center" wrapText="1"/>
    </xf>
    <xf numFmtId="3" fontId="44" fillId="0" borderId="15" xfId="0" applyNumberFormat="1" applyFont="1" applyFill="1" applyBorder="1" applyAlignment="1">
      <alignment horizontal="center" vertical="center" wrapText="1"/>
    </xf>
    <xf numFmtId="4" fontId="44" fillId="0" borderId="15" xfId="0" applyNumberFormat="1"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5" xfId="0" applyFont="1" applyFill="1" applyBorder="1" applyAlignment="1">
      <alignment horizontal="left" vertical="center" wrapText="1"/>
    </xf>
    <xf numFmtId="3" fontId="43" fillId="0" borderId="15" xfId="0" applyNumberFormat="1" applyFont="1" applyFill="1" applyBorder="1" applyAlignment="1">
      <alignment horizontal="center" vertical="center" wrapText="1"/>
    </xf>
    <xf numFmtId="4" fontId="43" fillId="0" borderId="15" xfId="0" applyNumberFormat="1" applyFont="1" applyFill="1" applyBorder="1" applyAlignment="1">
      <alignment horizontal="center" vertical="center" wrapText="1"/>
    </xf>
    <xf numFmtId="0" fontId="45" fillId="0" borderId="0" xfId="0" applyFont="1" applyFill="1" applyAlignment="1">
      <alignment horizontal="center" vertical="center" wrapText="1"/>
    </xf>
    <xf numFmtId="0" fontId="46" fillId="0" borderId="0" xfId="0" applyFont="1" applyFill="1" applyAlignment="1">
      <alignment horizontal="left" vertical="center" wrapText="1"/>
    </xf>
    <xf numFmtId="3" fontId="45" fillId="0" borderId="0" xfId="0" applyNumberFormat="1" applyFont="1" applyFill="1" applyAlignment="1">
      <alignment horizontal="center" vertical="center" wrapText="1"/>
    </xf>
    <xf numFmtId="4" fontId="45" fillId="0" borderId="0" xfId="0" applyNumberFormat="1" applyFont="1" applyFill="1" applyAlignment="1">
      <alignment horizontal="center" vertical="center" wrapText="1"/>
    </xf>
    <xf numFmtId="0" fontId="47" fillId="0" borderId="0" xfId="0" applyFont="1" applyFill="1" applyAlignment="1"/>
    <xf numFmtId="0" fontId="46" fillId="0" borderId="15" xfId="0" applyFont="1" applyFill="1" applyBorder="1" applyAlignment="1">
      <alignment horizontal="center" vertical="center" wrapText="1"/>
    </xf>
    <xf numFmtId="0" fontId="46" fillId="0" borderId="15" xfId="0" applyFont="1" applyFill="1" applyBorder="1" applyAlignment="1">
      <alignment horizontal="left" vertical="center" wrapText="1"/>
    </xf>
    <xf numFmtId="3" fontId="46" fillId="0" borderId="15" xfId="0" applyNumberFormat="1" applyFont="1" applyFill="1" applyBorder="1" applyAlignment="1">
      <alignment horizontal="center" vertical="center" wrapText="1"/>
    </xf>
    <xf numFmtId="4" fontId="46" fillId="0" borderId="15" xfId="0" applyNumberFormat="1"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5" xfId="0" applyFont="1" applyFill="1" applyBorder="1" applyAlignment="1">
      <alignment horizontal="left" vertical="center" wrapText="1"/>
    </xf>
    <xf numFmtId="3" fontId="45" fillId="0" borderId="15" xfId="0" applyNumberFormat="1" applyFont="1" applyFill="1" applyBorder="1" applyAlignment="1">
      <alignment horizontal="center" vertical="center" wrapText="1"/>
    </xf>
    <xf numFmtId="4" fontId="45" fillId="0" borderId="15" xfId="0" applyNumberFormat="1" applyFont="1" applyFill="1" applyBorder="1" applyAlignment="1">
      <alignment horizontal="center" vertical="center" wrapText="1"/>
    </xf>
    <xf numFmtId="0" fontId="45" fillId="0" borderId="15" xfId="0" applyFont="1" applyFill="1" applyBorder="1" applyAlignment="1">
      <alignment vertical="center" wrapText="1"/>
    </xf>
    <xf numFmtId="4" fontId="45" fillId="0" borderId="15" xfId="0" applyNumberFormat="1" applyFont="1" applyFill="1" applyBorder="1" applyAlignment="1">
      <alignment horizontal="center" wrapText="1"/>
    </xf>
    <xf numFmtId="167" fontId="45" fillId="0" borderId="15" xfId="0" applyNumberFormat="1" applyFont="1" applyFill="1" applyBorder="1" applyAlignment="1">
      <alignment horizontal="left" vertical="center" wrapText="1"/>
    </xf>
    <xf numFmtId="2" fontId="45" fillId="0" borderId="15" xfId="0" applyNumberFormat="1" applyFont="1" applyFill="1" applyBorder="1" applyAlignment="1">
      <alignment horizontal="left" vertical="center" wrapText="1"/>
    </xf>
    <xf numFmtId="2" fontId="46" fillId="0" borderId="15" xfId="0" applyNumberFormat="1" applyFont="1" applyFill="1" applyBorder="1" applyAlignment="1">
      <alignment horizontal="left" vertical="center" wrapText="1"/>
    </xf>
    <xf numFmtId="168" fontId="45" fillId="0" borderId="15" xfId="0" applyNumberFormat="1" applyFont="1" applyFill="1" applyBorder="1" applyAlignment="1">
      <alignment horizontal="left" vertical="center" wrapText="1"/>
    </xf>
    <xf numFmtId="168" fontId="46" fillId="0" borderId="15" xfId="0" applyNumberFormat="1" applyFont="1" applyFill="1" applyBorder="1" applyAlignment="1">
      <alignment horizontal="left" vertical="center" wrapText="1"/>
    </xf>
    <xf numFmtId="49" fontId="45" fillId="0" borderId="15" xfId="0" applyNumberFormat="1" applyFont="1" applyFill="1" applyBorder="1" applyAlignment="1">
      <alignment horizontal="left" vertical="center" wrapText="1"/>
    </xf>
    <xf numFmtId="1" fontId="45" fillId="0" borderId="15" xfId="0" applyNumberFormat="1" applyFont="1" applyFill="1" applyBorder="1" applyAlignment="1">
      <alignment horizontal="center" vertical="center" wrapText="1"/>
    </xf>
    <xf numFmtId="14" fontId="45" fillId="0" borderId="15" xfId="0" applyNumberFormat="1" applyFont="1" applyFill="1" applyBorder="1" applyAlignment="1">
      <alignment horizontal="center" vertical="center" wrapText="1"/>
    </xf>
    <xf numFmtId="169" fontId="45" fillId="0" borderId="15" xfId="0" applyNumberFormat="1" applyFont="1" applyFill="1" applyBorder="1" applyAlignment="1">
      <alignment horizontal="center" vertical="center" wrapText="1"/>
    </xf>
    <xf numFmtId="49" fontId="45" fillId="0" borderId="15" xfId="0" applyNumberFormat="1" applyFont="1" applyFill="1" applyBorder="1" applyAlignment="1">
      <alignment horizontal="center" vertical="center" wrapText="1"/>
    </xf>
    <xf numFmtId="168" fontId="45" fillId="0" borderId="15" xfId="0" applyNumberFormat="1" applyFont="1" applyFill="1" applyBorder="1" applyAlignment="1">
      <alignment horizontal="center" vertical="center" wrapText="1"/>
    </xf>
    <xf numFmtId="170" fontId="45" fillId="0" borderId="15" xfId="0" applyNumberFormat="1" applyFont="1" applyFill="1" applyBorder="1" applyAlignment="1">
      <alignment horizontal="center" vertical="center" wrapText="1"/>
    </xf>
    <xf numFmtId="3" fontId="45" fillId="0" borderId="15" xfId="0" quotePrefix="1" applyNumberFormat="1" applyFont="1" applyFill="1" applyBorder="1" applyAlignment="1">
      <alignment horizontal="center" vertical="center" wrapText="1"/>
    </xf>
    <xf numFmtId="3" fontId="45" fillId="0" borderId="15" xfId="0" applyNumberFormat="1" applyFont="1" applyFill="1" applyBorder="1" applyAlignment="1">
      <alignment horizontal="left" vertical="center" wrapText="1"/>
    </xf>
    <xf numFmtId="3" fontId="45" fillId="0" borderId="15" xfId="0" applyNumberFormat="1" applyFont="1" applyFill="1" applyBorder="1" applyAlignment="1"/>
    <xf numFmtId="1" fontId="46" fillId="0" borderId="15" xfId="0" applyNumberFormat="1" applyFont="1" applyFill="1" applyBorder="1" applyAlignment="1">
      <alignment horizontal="center" vertical="center" wrapText="1"/>
    </xf>
    <xf numFmtId="171" fontId="45" fillId="0" borderId="15" xfId="0" applyNumberFormat="1" applyFont="1" applyFill="1" applyBorder="1" applyAlignment="1">
      <alignment horizontal="center" vertical="center" wrapText="1"/>
    </xf>
    <xf numFmtId="172" fontId="45" fillId="0" borderId="15" xfId="0" applyNumberFormat="1" applyFont="1" applyFill="1" applyBorder="1" applyAlignment="1">
      <alignment horizontal="center" vertical="center" wrapText="1"/>
    </xf>
    <xf numFmtId="0" fontId="45" fillId="0" borderId="15" xfId="0" quotePrefix="1" applyFont="1" applyFill="1" applyBorder="1" applyAlignment="1">
      <alignment horizontal="center" vertical="center" wrapText="1"/>
    </xf>
    <xf numFmtId="1" fontId="46" fillId="0" borderId="2" xfId="0" applyNumberFormat="1" applyFont="1" applyFill="1" applyBorder="1" applyAlignment="1">
      <alignment horizontal="center" vertical="center" wrapText="1" shrinkToFit="1"/>
    </xf>
    <xf numFmtId="0" fontId="46" fillId="0" borderId="2" xfId="0" applyFont="1" applyFill="1" applyBorder="1" applyAlignment="1">
      <alignment horizontal="left" vertical="center" wrapText="1"/>
    </xf>
    <xf numFmtId="0" fontId="46" fillId="0" borderId="2" xfId="0" applyFont="1" applyFill="1" applyBorder="1" applyAlignment="1">
      <alignment horizontal="center" vertical="center" wrapText="1"/>
    </xf>
    <xf numFmtId="0" fontId="46" fillId="0" borderId="9" xfId="0" applyFont="1" applyFill="1" applyBorder="1" applyAlignment="1">
      <alignment horizontal="center" vertical="center" wrapText="1"/>
    </xf>
    <xf numFmtId="1" fontId="45" fillId="0" borderId="2" xfId="0" applyNumberFormat="1" applyFont="1" applyFill="1" applyBorder="1" applyAlignment="1">
      <alignment horizontal="center" vertical="center" wrapText="1" shrinkToFit="1"/>
    </xf>
    <xf numFmtId="0" fontId="45" fillId="0" borderId="2" xfId="0" applyFont="1" applyFill="1" applyBorder="1" applyAlignment="1">
      <alignment horizontal="left" vertical="center" wrapText="1"/>
    </xf>
    <xf numFmtId="0" fontId="45" fillId="0" borderId="2" xfId="0" applyFont="1" applyFill="1" applyBorder="1" applyAlignment="1">
      <alignment horizontal="center" vertical="center" wrapText="1"/>
    </xf>
    <xf numFmtId="0" fontId="45" fillId="0" borderId="9" xfId="0" applyFont="1" applyFill="1" applyBorder="1" applyAlignment="1">
      <alignment horizontal="center" vertical="center" wrapText="1"/>
    </xf>
    <xf numFmtId="2" fontId="45" fillId="0" borderId="2" xfId="0" applyNumberFormat="1" applyFont="1" applyFill="1" applyBorder="1" applyAlignment="1">
      <alignment horizontal="left" vertical="center" wrapText="1"/>
    </xf>
    <xf numFmtId="2" fontId="45" fillId="0" borderId="2" xfId="0" applyNumberFormat="1" applyFont="1" applyFill="1" applyBorder="1" applyAlignment="1">
      <alignment horizontal="center" vertical="center" wrapText="1"/>
    </xf>
    <xf numFmtId="0" fontId="45" fillId="0" borderId="2" xfId="1" applyFont="1" applyFill="1" applyBorder="1" applyAlignment="1">
      <alignment horizontal="left" vertical="center" wrapText="1"/>
    </xf>
    <xf numFmtId="0" fontId="45" fillId="0" borderId="2" xfId="2" applyFont="1" applyFill="1" applyBorder="1" applyAlignment="1">
      <alignment horizontal="center" vertical="center" wrapText="1"/>
    </xf>
    <xf numFmtId="3" fontId="45" fillId="0" borderId="2" xfId="3" applyNumberFormat="1" applyFont="1" applyFill="1" applyBorder="1" applyAlignment="1">
      <alignment horizontal="left" vertical="center" wrapText="1"/>
    </xf>
    <xf numFmtId="3" fontId="45" fillId="0" borderId="2" xfId="3" applyNumberFormat="1" applyFont="1" applyFill="1" applyBorder="1" applyAlignment="1">
      <alignment horizontal="center" vertical="center" wrapText="1"/>
    </xf>
    <xf numFmtId="0" fontId="45" fillId="0" borderId="2" xfId="0" applyFont="1" applyFill="1" applyBorder="1" applyAlignment="1">
      <alignment horizontal="center" vertical="center"/>
    </xf>
    <xf numFmtId="171" fontId="45" fillId="0" borderId="2" xfId="4" applyNumberFormat="1" applyFont="1" applyFill="1" applyBorder="1" applyAlignment="1">
      <alignment horizontal="center" vertical="center" wrapText="1"/>
    </xf>
    <xf numFmtId="0" fontId="45" fillId="0" borderId="2" xfId="5" applyFont="1" applyFill="1" applyBorder="1" applyAlignment="1">
      <alignment horizontal="left" vertical="center" wrapText="1"/>
    </xf>
    <xf numFmtId="0" fontId="45" fillId="0" borderId="2" xfId="2" applyFont="1" applyFill="1" applyBorder="1" applyAlignment="1" applyProtection="1">
      <alignment horizontal="center" vertical="center" wrapText="1"/>
      <protection locked="0"/>
    </xf>
    <xf numFmtId="0" fontId="45" fillId="0" borderId="2" xfId="6" applyFont="1" applyFill="1" applyBorder="1" applyAlignment="1">
      <alignment horizontal="center" vertical="center" wrapText="1"/>
    </xf>
    <xf numFmtId="0" fontId="45" fillId="0" borderId="2" xfId="6" applyNumberFormat="1" applyFont="1" applyFill="1" applyBorder="1" applyAlignment="1">
      <alignment horizontal="left" vertical="center" wrapText="1"/>
    </xf>
    <xf numFmtId="0" fontId="45" fillId="0" borderId="2" xfId="6" applyNumberFormat="1" applyFont="1" applyFill="1" applyBorder="1" applyAlignment="1">
      <alignment horizontal="center" vertical="center" wrapText="1"/>
    </xf>
    <xf numFmtId="0" fontId="45" fillId="0" borderId="2" xfId="7" applyFont="1" applyFill="1" applyBorder="1" applyAlignment="1">
      <alignment horizontal="left" vertical="center" wrapText="1"/>
    </xf>
    <xf numFmtId="0" fontId="45" fillId="0" borderId="2" xfId="7" applyFont="1" applyFill="1" applyBorder="1" applyAlignment="1">
      <alignment horizontal="center" vertical="center" wrapText="1"/>
    </xf>
    <xf numFmtId="0" fontId="45" fillId="0" borderId="2" xfId="0" applyFont="1" applyFill="1" applyBorder="1" applyAlignment="1">
      <alignment horizontal="center" vertical="top" wrapText="1"/>
    </xf>
    <xf numFmtId="0" fontId="45" fillId="0" borderId="9" xfId="0" applyFont="1" applyFill="1" applyBorder="1" applyAlignment="1">
      <alignment horizontal="center" vertical="top" wrapText="1"/>
    </xf>
    <xf numFmtId="0" fontId="45" fillId="0" borderId="2" xfId="0" applyFont="1" applyFill="1" applyBorder="1" applyAlignment="1">
      <alignment horizontal="center" wrapText="1"/>
    </xf>
    <xf numFmtId="0" fontId="46" fillId="0" borderId="2" xfId="0" applyFont="1" applyFill="1" applyBorder="1" applyAlignment="1">
      <alignment horizontal="left" vertical="top" wrapText="1"/>
    </xf>
    <xf numFmtId="0" fontId="46" fillId="0" borderId="2" xfId="0" applyFont="1" applyFill="1" applyBorder="1" applyAlignment="1">
      <alignment horizontal="center" vertical="top" wrapText="1"/>
    </xf>
    <xf numFmtId="0" fontId="46" fillId="0" borderId="9" xfId="0" applyFont="1" applyFill="1" applyBorder="1" applyAlignment="1">
      <alignment horizontal="center" vertical="top" wrapText="1"/>
    </xf>
    <xf numFmtId="0" fontId="45" fillId="0" borderId="2" xfId="3" applyFont="1" applyFill="1" applyBorder="1" applyAlignment="1">
      <alignment horizontal="left" vertical="center" wrapText="1"/>
    </xf>
    <xf numFmtId="0" fontId="45" fillId="0" borderId="2" xfId="3" applyFont="1" applyFill="1" applyBorder="1" applyAlignment="1">
      <alignment horizontal="center" vertical="center" wrapText="1"/>
    </xf>
    <xf numFmtId="0" fontId="45" fillId="0" borderId="2" xfId="8" applyFont="1" applyFill="1" applyBorder="1" applyAlignment="1">
      <alignment horizontal="left" vertical="center" wrapText="1"/>
    </xf>
    <xf numFmtId="0" fontId="45" fillId="0" borderId="2" xfId="3" applyNumberFormat="1" applyFont="1" applyFill="1" applyBorder="1" applyAlignment="1">
      <alignment horizontal="center" vertical="center" wrapText="1"/>
    </xf>
    <xf numFmtId="0" fontId="45" fillId="0" borderId="2" xfId="3" applyNumberFormat="1" applyFont="1" applyFill="1" applyBorder="1" applyAlignment="1">
      <alignment horizontal="left" vertical="center" wrapText="1"/>
    </xf>
    <xf numFmtId="175" fontId="45" fillId="0" borderId="2" xfId="9" applyNumberFormat="1" applyFont="1" applyFill="1" applyBorder="1" applyAlignment="1">
      <alignment horizontal="center" vertical="center" wrapText="1"/>
    </xf>
    <xf numFmtId="173" fontId="45" fillId="0" borderId="2" xfId="0" applyNumberFormat="1" applyFont="1" applyFill="1" applyBorder="1" applyAlignment="1">
      <alignment horizontal="left" vertical="center" wrapText="1"/>
    </xf>
    <xf numFmtId="173" fontId="45" fillId="0" borderId="2" xfId="0" applyNumberFormat="1" applyFont="1" applyFill="1" applyBorder="1" applyAlignment="1">
      <alignment horizontal="center" vertical="center" wrapText="1"/>
    </xf>
    <xf numFmtId="165" fontId="45" fillId="0" borderId="2" xfId="0" applyNumberFormat="1" applyFont="1" applyFill="1" applyBorder="1" applyAlignment="1">
      <alignment horizontal="center" vertical="center" wrapText="1"/>
    </xf>
    <xf numFmtId="164" fontId="45" fillId="0" borderId="2" xfId="0" applyNumberFormat="1" applyFont="1" applyFill="1" applyBorder="1" applyAlignment="1">
      <alignment horizontal="center" vertical="center" wrapText="1"/>
    </xf>
    <xf numFmtId="0" fontId="46" fillId="0" borderId="2" xfId="0" applyFont="1" applyFill="1" applyBorder="1" applyAlignment="1">
      <alignment vertical="center" wrapText="1"/>
    </xf>
    <xf numFmtId="0" fontId="46" fillId="0" borderId="9" xfId="0" applyFont="1" applyFill="1" applyBorder="1" applyAlignment="1">
      <alignment vertical="center" wrapText="1"/>
    </xf>
    <xf numFmtId="3" fontId="45" fillId="0" borderId="2" xfId="0" applyNumberFormat="1" applyFont="1" applyFill="1" applyBorder="1" applyAlignment="1">
      <alignment horizontal="left" vertical="center" wrapText="1"/>
    </xf>
    <xf numFmtId="2" fontId="45" fillId="0" borderId="2" xfId="10" applyNumberFormat="1" applyFont="1" applyFill="1" applyBorder="1" applyAlignment="1">
      <alignment horizontal="center" vertical="center" wrapText="1"/>
    </xf>
    <xf numFmtId="0" fontId="45" fillId="0" borderId="2" xfId="10" applyFont="1" applyFill="1" applyBorder="1" applyAlignment="1">
      <alignment horizontal="left" vertical="center" wrapText="1"/>
    </xf>
    <xf numFmtId="2" fontId="46" fillId="0" borderId="15" xfId="0" applyNumberFormat="1" applyFont="1" applyFill="1" applyBorder="1" applyAlignment="1">
      <alignment horizontal="center" vertical="center" wrapText="1"/>
    </xf>
    <xf numFmtId="0" fontId="46" fillId="0" borderId="15" xfId="0" applyFont="1" applyFill="1" applyBorder="1" applyAlignment="1">
      <alignment horizontal="center"/>
    </xf>
    <xf numFmtId="0" fontId="46" fillId="0" borderId="15" xfId="0" applyFont="1" applyFill="1" applyBorder="1" applyAlignment="1">
      <alignment vertical="center" wrapText="1"/>
    </xf>
    <xf numFmtId="167" fontId="45" fillId="0" borderId="15" xfId="0" applyNumberFormat="1" applyFont="1" applyFill="1" applyBorder="1" applyAlignment="1">
      <alignment horizontal="center" vertical="center" wrapText="1"/>
    </xf>
    <xf numFmtId="14" fontId="45" fillId="0" borderId="15" xfId="0" quotePrefix="1" applyNumberFormat="1" applyFont="1" applyFill="1" applyBorder="1" applyAlignment="1">
      <alignment horizontal="center" vertical="center" wrapText="1"/>
    </xf>
    <xf numFmtId="0" fontId="45" fillId="0" borderId="23" xfId="0" applyFont="1" applyFill="1" applyBorder="1" applyAlignment="1">
      <alignment horizontal="center" vertical="center" wrapText="1"/>
    </xf>
    <xf numFmtId="0" fontId="45" fillId="0" borderId="23" xfId="0" applyFont="1" applyFill="1" applyBorder="1" applyAlignment="1">
      <alignment horizontal="left" vertical="center" wrapText="1"/>
    </xf>
    <xf numFmtId="4" fontId="45" fillId="0" borderId="23" xfId="0" applyNumberFormat="1" applyFont="1" applyFill="1" applyBorder="1" applyAlignment="1">
      <alignment horizontal="center" vertical="center" wrapText="1"/>
    </xf>
    <xf numFmtId="0" fontId="45" fillId="0" borderId="0" xfId="0" applyFont="1" applyFill="1" applyAlignment="1">
      <alignment horizontal="left" vertical="center" wrapText="1"/>
    </xf>
    <xf numFmtId="0" fontId="47" fillId="0" borderId="0" xfId="0" applyFont="1" applyFill="1" applyAlignment="1">
      <alignment horizontal="center"/>
    </xf>
    <xf numFmtId="1" fontId="46" fillId="0" borderId="15" xfId="0" applyNumberFormat="1" applyFont="1" applyFill="1" applyBorder="1" applyAlignment="1">
      <alignment horizontal="center" wrapText="1"/>
    </xf>
    <xf numFmtId="3" fontId="50" fillId="0" borderId="15" xfId="0" applyNumberFormat="1" applyFont="1" applyFill="1" applyBorder="1" applyAlignment="1">
      <alignment horizontal="center" vertical="center" wrapText="1"/>
    </xf>
    <xf numFmtId="4" fontId="50" fillId="0" borderId="15" xfId="0" applyNumberFormat="1" applyFont="1" applyFill="1" applyBorder="1" applyAlignment="1">
      <alignment horizontal="center" vertical="center" wrapText="1"/>
    </xf>
    <xf numFmtId="1" fontId="46" fillId="0" borderId="15" xfId="0" applyNumberFormat="1" applyFont="1" applyFill="1" applyBorder="1" applyAlignment="1">
      <alignment vertical="center" wrapText="1"/>
    </xf>
    <xf numFmtId="0" fontId="50" fillId="0" borderId="15" xfId="0" applyFont="1" applyFill="1" applyBorder="1" applyAlignment="1">
      <alignment horizontal="center" vertical="center" wrapText="1"/>
    </xf>
    <xf numFmtId="2" fontId="50" fillId="0" borderId="15" xfId="0" applyNumberFormat="1" applyFont="1" applyFill="1" applyBorder="1" applyAlignment="1">
      <alignment horizontal="center" vertical="center" wrapText="1"/>
    </xf>
    <xf numFmtId="0" fontId="51" fillId="0" borderId="15" xfId="0" applyFont="1" applyFill="1" applyBorder="1" applyAlignment="1">
      <alignment horizontal="center" vertical="center" wrapText="1"/>
    </xf>
    <xf numFmtId="0" fontId="46" fillId="0" borderId="15" xfId="0" applyFont="1" applyFill="1" applyBorder="1" applyAlignment="1">
      <alignment wrapText="1"/>
    </xf>
    <xf numFmtId="0" fontId="50" fillId="0" borderId="15" xfId="0" applyFont="1" applyFill="1" applyBorder="1" applyAlignment="1">
      <alignment horizontal="center" wrapText="1"/>
    </xf>
    <xf numFmtId="4" fontId="50" fillId="0" borderId="15" xfId="0" applyNumberFormat="1" applyFont="1" applyFill="1" applyBorder="1" applyAlignment="1">
      <alignment horizontal="center" wrapText="1"/>
    </xf>
    <xf numFmtId="4" fontId="51" fillId="0" borderId="15" xfId="0" applyNumberFormat="1" applyFont="1" applyFill="1" applyBorder="1" applyAlignment="1">
      <alignment horizontal="center" vertical="center" wrapText="1"/>
    </xf>
    <xf numFmtId="1" fontId="50" fillId="0" borderId="15" xfId="0" applyNumberFormat="1" applyFont="1" applyFill="1" applyBorder="1" applyAlignment="1">
      <alignment horizontal="center" vertical="center" wrapText="1"/>
    </xf>
    <xf numFmtId="4" fontId="45" fillId="0" borderId="15" xfId="0" applyNumberFormat="1" applyFont="1" applyFill="1" applyBorder="1" applyAlignment="1">
      <alignment horizontal="center" vertical="center" wrapText="1"/>
    </xf>
    <xf numFmtId="14" fontId="45" fillId="0" borderId="15" xfId="0" applyNumberFormat="1" applyFont="1" applyFill="1" applyBorder="1" applyAlignment="1">
      <alignment horizontal="center" vertical="center" wrapText="1"/>
    </xf>
    <xf numFmtId="0" fontId="52" fillId="0" borderId="15" xfId="0" applyFont="1" applyFill="1" applyBorder="1" applyAlignment="1">
      <alignment horizontal="left" vertical="center" wrapText="1"/>
    </xf>
    <xf numFmtId="0" fontId="53" fillId="0" borderId="15" xfId="0" applyFont="1" applyFill="1" applyBorder="1" applyAlignment="1">
      <alignment horizontal="left" vertical="center" wrapText="1"/>
    </xf>
    <xf numFmtId="2" fontId="53" fillId="0" borderId="15" xfId="0" applyNumberFormat="1" applyFont="1" applyFill="1" applyBorder="1" applyAlignment="1">
      <alignment horizontal="left" vertical="center" wrapText="1"/>
    </xf>
    <xf numFmtId="0" fontId="51" fillId="0" borderId="15" xfId="0" applyFont="1" applyFill="1" applyBorder="1" applyAlignment="1">
      <alignment horizontal="center" wrapText="1"/>
    </xf>
    <xf numFmtId="0" fontId="40" fillId="0" borderId="15" xfId="0" applyFont="1" applyFill="1" applyBorder="1" applyAlignment="1">
      <alignment horizontal="center" vertical="center" wrapText="1"/>
    </xf>
    <xf numFmtId="0" fontId="43" fillId="0" borderId="15" xfId="0" applyFont="1" applyFill="1" applyBorder="1"/>
    <xf numFmtId="0" fontId="46" fillId="0" borderId="0" xfId="0" applyFont="1" applyFill="1" applyAlignment="1">
      <alignment horizontal="center" vertical="center" wrapText="1"/>
    </xf>
    <xf numFmtId="0" fontId="40" fillId="0" borderId="26" xfId="0" applyFont="1" applyFill="1" applyBorder="1" applyAlignment="1">
      <alignment horizontal="center" vertical="center" wrapText="1"/>
    </xf>
    <xf numFmtId="0" fontId="42" fillId="0" borderId="26" xfId="0" applyFont="1" applyFill="1" applyBorder="1" applyAlignment="1">
      <alignment horizontal="center"/>
    </xf>
    <xf numFmtId="0" fontId="42" fillId="0" borderId="26" xfId="0" applyFont="1" applyFill="1" applyBorder="1"/>
    <xf numFmtId="3" fontId="40" fillId="0" borderId="26" xfId="0" applyNumberFormat="1" applyFont="1" applyFill="1" applyBorder="1" applyAlignment="1">
      <alignment horizontal="center" vertical="center" wrapText="1"/>
    </xf>
    <xf numFmtId="3" fontId="46" fillId="0" borderId="0" xfId="0" applyNumberFormat="1" applyFont="1" applyFill="1" applyAlignment="1">
      <alignment horizontal="center" vertical="center" wrapText="1"/>
    </xf>
    <xf numFmtId="0" fontId="47" fillId="0" borderId="0" xfId="0" applyFont="1" applyFill="1" applyAlignment="1"/>
    <xf numFmtId="3" fontId="40" fillId="0" borderId="16" xfId="0" applyNumberFormat="1" applyFont="1" applyFill="1" applyBorder="1" applyAlignment="1">
      <alignment horizontal="center" vertical="center" wrapText="1"/>
    </xf>
    <xf numFmtId="3" fontId="40" fillId="0" borderId="21" xfId="0" applyNumberFormat="1" applyFont="1" applyFill="1" applyBorder="1" applyAlignment="1">
      <alignment horizontal="center" vertical="center" wrapText="1"/>
    </xf>
    <xf numFmtId="3" fontId="40" fillId="0" borderId="22" xfId="0" applyNumberFormat="1" applyFont="1" applyFill="1" applyBorder="1" applyAlignment="1">
      <alignment horizontal="center" vertical="center" wrapText="1"/>
    </xf>
    <xf numFmtId="3" fontId="40" fillId="0" borderId="11" xfId="0" applyNumberFormat="1" applyFont="1" applyFill="1" applyBorder="1" applyAlignment="1">
      <alignment horizontal="center" vertical="center" wrapText="1"/>
    </xf>
    <xf numFmtId="3" fontId="40" fillId="0" borderId="19" xfId="0" applyNumberFormat="1" applyFont="1" applyFill="1" applyBorder="1" applyAlignment="1">
      <alignment horizontal="center" vertical="center" wrapText="1"/>
    </xf>
    <xf numFmtId="3" fontId="40" fillId="0" borderId="13" xfId="0" applyNumberFormat="1" applyFont="1" applyFill="1" applyBorder="1" applyAlignment="1">
      <alignment horizontal="center" vertical="center" wrapText="1"/>
    </xf>
    <xf numFmtId="3" fontId="40" fillId="0" borderId="17" xfId="0" applyNumberFormat="1" applyFont="1" applyFill="1" applyBorder="1" applyAlignment="1">
      <alignment horizontal="center" vertical="center" wrapText="1"/>
    </xf>
    <xf numFmtId="3" fontId="40" fillId="0" borderId="20" xfId="0" applyNumberFormat="1" applyFont="1" applyFill="1" applyBorder="1" applyAlignment="1">
      <alignment horizontal="center" vertical="center" wrapText="1"/>
    </xf>
    <xf numFmtId="4" fontId="45" fillId="0" borderId="15" xfId="0" applyNumberFormat="1" applyFont="1" applyFill="1" applyBorder="1" applyAlignment="1">
      <alignment horizontal="center" vertical="center" wrapText="1"/>
    </xf>
    <xf numFmtId="0" fontId="45" fillId="0" borderId="15" xfId="0" applyFont="1" applyFill="1" applyBorder="1" applyAlignment="1">
      <alignment horizontal="center" wrapText="1"/>
    </xf>
    <xf numFmtId="0" fontId="45" fillId="0" borderId="2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25" xfId="0" applyFont="1" applyFill="1" applyBorder="1" applyAlignment="1">
      <alignment horizontal="center" vertical="center" wrapText="1"/>
    </xf>
    <xf numFmtId="14" fontId="45" fillId="0" borderId="15" xfId="0" applyNumberFormat="1" applyFont="1" applyFill="1" applyBorder="1" applyAlignment="1">
      <alignment horizontal="center" vertical="center" wrapText="1"/>
    </xf>
    <xf numFmtId="4" fontId="40" fillId="0" borderId="26" xfId="0" applyNumberFormat="1" applyFont="1" applyFill="1" applyBorder="1" applyAlignment="1">
      <alignment horizontal="center" vertical="center" wrapText="1"/>
    </xf>
    <xf numFmtId="3" fontId="40" fillId="0" borderId="2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xf numFmtId="0" fontId="2" fillId="0" borderId="3" xfId="0" applyFont="1" applyBorder="1" applyAlignment="1">
      <alignment horizontal="left" vertical="center" wrapText="1"/>
    </xf>
    <xf numFmtId="0" fontId="3" fillId="0" borderId="4" xfId="0" applyFont="1" applyBorder="1"/>
    <xf numFmtId="0" fontId="3" fillId="0" borderId="5" xfId="0" applyFont="1" applyBorder="1"/>
    <xf numFmtId="0" fontId="10" fillId="3" borderId="10" xfId="0" applyFont="1" applyFill="1" applyBorder="1" applyAlignment="1">
      <alignment vertical="center" wrapText="1"/>
    </xf>
    <xf numFmtId="0" fontId="3" fillId="0" borderId="12" xfId="0" applyFont="1" applyBorder="1"/>
    <xf numFmtId="0" fontId="5" fillId="3"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10" fillId="3" borderId="10" xfId="0" applyFont="1" applyFill="1" applyBorder="1" applyAlignment="1">
      <alignment horizontal="right" vertical="center" wrapText="1"/>
    </xf>
    <xf numFmtId="0" fontId="10"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cellXfs>
  <cellStyles count="11">
    <cellStyle name="Comma 2" xfId="9"/>
    <cellStyle name="Comma 5" xfId="4"/>
    <cellStyle name="Normal" xfId="0" builtinId="0"/>
    <cellStyle name="Normal 13" xfId="5"/>
    <cellStyle name="Normal 15" xfId="6"/>
    <cellStyle name="Normal 19" xfId="8"/>
    <cellStyle name="Normal 2" xfId="3"/>
    <cellStyle name="Normal 2 2" xfId="7"/>
    <cellStyle name="Normal_Cac DA da KD 2008 2012 Hai Q Luu" xfId="10"/>
    <cellStyle name="Normal_Sheet1" xfId="1"/>
    <cellStyle name="非表示" xfId="2"/>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37"/>
  <sheetViews>
    <sheetView tabSelected="1" topLeftCell="A4" zoomScale="66" zoomScaleNormal="66" workbookViewId="0">
      <selection activeCell="C1401" sqref="C1401:F1401"/>
    </sheetView>
  </sheetViews>
  <sheetFormatPr defaultColWidth="14.44140625" defaultRowHeight="18"/>
  <cols>
    <col min="1" max="1" width="10" style="259" customWidth="1"/>
    <col min="2" max="2" width="41.109375" style="176" customWidth="1"/>
    <col min="3" max="3" width="19.109375" style="259" customWidth="1"/>
    <col min="4" max="4" width="23.33203125" style="259" customWidth="1"/>
    <col min="5" max="5" width="27" style="259" customWidth="1"/>
    <col min="6" max="6" width="13.5546875" style="259" customWidth="1"/>
    <col min="7" max="7" width="22" style="176" hidden="1" customWidth="1"/>
    <col min="8" max="8" width="17.44140625" style="176" hidden="1" customWidth="1"/>
    <col min="9" max="9" width="21.5546875" style="176" hidden="1" customWidth="1"/>
    <col min="10" max="10" width="15.88671875" style="176" hidden="1" customWidth="1"/>
    <col min="11" max="11" width="19.5546875" style="176" hidden="1" customWidth="1"/>
    <col min="12" max="12" width="10.88671875" style="176" hidden="1" customWidth="1"/>
    <col min="13" max="16384" width="14.44140625" style="176"/>
  </cols>
  <sheetData>
    <row r="1" spans="1:12" ht="12.75" hidden="1" customHeight="1">
      <c r="A1" s="172"/>
      <c r="B1" s="173"/>
      <c r="C1" s="174"/>
      <c r="D1" s="174"/>
      <c r="E1" s="174"/>
      <c r="F1" s="175"/>
      <c r="G1" s="174"/>
      <c r="H1" s="174"/>
      <c r="I1" s="174"/>
      <c r="J1" s="174"/>
      <c r="K1" s="285" t="s">
        <v>23</v>
      </c>
      <c r="L1" s="285"/>
    </row>
    <row r="2" spans="1:12" hidden="1">
      <c r="A2" s="280" t="s">
        <v>24</v>
      </c>
      <c r="B2" s="286"/>
      <c r="C2" s="286"/>
      <c r="D2" s="286"/>
      <c r="E2" s="285" t="s">
        <v>25</v>
      </c>
      <c r="F2" s="286"/>
      <c r="G2" s="286"/>
      <c r="H2" s="286"/>
      <c r="I2" s="286"/>
      <c r="J2" s="286"/>
      <c r="K2" s="286"/>
      <c r="L2" s="286"/>
    </row>
    <row r="3" spans="1:12" hidden="1">
      <c r="A3" s="280"/>
      <c r="B3" s="286"/>
      <c r="C3" s="174"/>
      <c r="D3" s="285"/>
      <c r="E3" s="286"/>
      <c r="F3" s="286"/>
      <c r="G3" s="286"/>
      <c r="H3" s="286"/>
      <c r="I3" s="174"/>
      <c r="J3" s="174"/>
      <c r="K3" s="174"/>
      <c r="L3" s="174"/>
    </row>
    <row r="4" spans="1:12" ht="97.2" customHeight="1">
      <c r="A4" s="280" t="s">
        <v>6698</v>
      </c>
      <c r="B4" s="280"/>
      <c r="C4" s="280"/>
      <c r="D4" s="280"/>
      <c r="E4" s="280"/>
      <c r="F4" s="280"/>
      <c r="I4" s="174"/>
      <c r="J4" s="174"/>
      <c r="K4" s="174"/>
      <c r="L4" s="174"/>
    </row>
    <row r="5" spans="1:12" ht="27" customHeight="1">
      <c r="A5" s="281" t="s">
        <v>1</v>
      </c>
      <c r="B5" s="281" t="s">
        <v>26</v>
      </c>
      <c r="C5" s="284" t="s">
        <v>27</v>
      </c>
      <c r="D5" s="284" t="s">
        <v>28</v>
      </c>
      <c r="E5" s="284" t="s">
        <v>29</v>
      </c>
      <c r="F5" s="301" t="s">
        <v>6622</v>
      </c>
      <c r="G5" s="302" t="s">
        <v>30</v>
      </c>
      <c r="H5" s="287" t="s">
        <v>31</v>
      </c>
      <c r="I5" s="288"/>
      <c r="J5" s="289"/>
      <c r="K5" s="290" t="s">
        <v>6292</v>
      </c>
      <c r="L5" s="290" t="s">
        <v>6</v>
      </c>
    </row>
    <row r="6" spans="1:12" ht="18" customHeight="1">
      <c r="A6" s="282"/>
      <c r="B6" s="283"/>
      <c r="C6" s="282"/>
      <c r="D6" s="282"/>
      <c r="E6" s="282"/>
      <c r="F6" s="282"/>
      <c r="G6" s="302"/>
      <c r="H6" s="292" t="s">
        <v>32</v>
      </c>
      <c r="I6" s="293" t="s">
        <v>33</v>
      </c>
      <c r="J6" s="294"/>
      <c r="K6" s="290"/>
      <c r="L6" s="290"/>
    </row>
    <row r="7" spans="1:12" ht="56.25" customHeight="1">
      <c r="A7" s="282"/>
      <c r="B7" s="283"/>
      <c r="C7" s="282"/>
      <c r="D7" s="282"/>
      <c r="E7" s="282"/>
      <c r="F7" s="282"/>
      <c r="G7" s="289"/>
      <c r="H7" s="291"/>
      <c r="I7" s="287"/>
      <c r="J7" s="289"/>
      <c r="K7" s="291"/>
      <c r="L7" s="291"/>
    </row>
    <row r="8" spans="1:12">
      <c r="A8" s="159">
        <v>1</v>
      </c>
      <c r="B8" s="159">
        <v>2</v>
      </c>
      <c r="C8" s="160">
        <v>3</v>
      </c>
      <c r="D8" s="160">
        <v>4</v>
      </c>
      <c r="E8" s="160">
        <v>5</v>
      </c>
      <c r="F8" s="160">
        <v>6</v>
      </c>
      <c r="G8" s="161">
        <v>7</v>
      </c>
      <c r="H8" s="161">
        <v>8</v>
      </c>
      <c r="I8" s="161">
        <v>9</v>
      </c>
      <c r="J8" s="161">
        <v>10</v>
      </c>
      <c r="K8" s="161">
        <v>15</v>
      </c>
      <c r="L8" s="161">
        <v>18</v>
      </c>
    </row>
    <row r="9" spans="1:12" ht="21" hidden="1" customHeight="1">
      <c r="A9" s="278" t="s">
        <v>6623</v>
      </c>
      <c r="B9" s="279"/>
      <c r="C9" s="162"/>
      <c r="D9" s="162"/>
      <c r="E9" s="162"/>
      <c r="F9" s="163"/>
      <c r="G9" s="162"/>
      <c r="H9" s="162"/>
      <c r="I9" s="162"/>
      <c r="J9" s="162"/>
      <c r="K9" s="162"/>
      <c r="L9" s="162"/>
    </row>
    <row r="10" spans="1:12" ht="36.6" customHeight="1">
      <c r="A10" s="164"/>
      <c r="B10" s="274" t="s">
        <v>6699</v>
      </c>
      <c r="C10" s="166">
        <f>C11+C13+C15+C18+C35+C112+C118+C135+C156+C162+C180+C184+C214+C223</f>
        <v>203</v>
      </c>
      <c r="D10" s="166">
        <f t="shared" ref="D10:L10" si="0">D11+D13+D15+D18+D35+D112+D118+D135+D156+D162+D180+D184+D214+D223</f>
        <v>92</v>
      </c>
      <c r="E10" s="166">
        <f t="shared" si="0"/>
        <v>118</v>
      </c>
      <c r="F10" s="167">
        <f t="shared" si="0"/>
        <v>7417.8205399999988</v>
      </c>
      <c r="G10" s="162">
        <f t="shared" si="0"/>
        <v>161</v>
      </c>
      <c r="H10" s="162">
        <f t="shared" si="0"/>
        <v>165</v>
      </c>
      <c r="I10" s="162">
        <f t="shared" si="0"/>
        <v>69</v>
      </c>
      <c r="J10" s="162">
        <f t="shared" si="0"/>
        <v>112</v>
      </c>
      <c r="K10" s="162">
        <f t="shared" si="0"/>
        <v>168</v>
      </c>
      <c r="L10" s="162">
        <f t="shared" si="0"/>
        <v>1</v>
      </c>
    </row>
    <row r="11" spans="1:12" ht="27" customHeight="1">
      <c r="A11" s="164"/>
      <c r="B11" s="165" t="s">
        <v>37</v>
      </c>
      <c r="C11" s="166">
        <f t="shared" ref="C11:E11" si="1">COUNTA(C12)</f>
        <v>1</v>
      </c>
      <c r="D11" s="166">
        <f t="shared" si="1"/>
        <v>1</v>
      </c>
      <c r="E11" s="166">
        <f t="shared" si="1"/>
        <v>1</v>
      </c>
      <c r="F11" s="167">
        <f>SUM(F12)</f>
        <v>0.125</v>
      </c>
      <c r="G11" s="162">
        <f t="shared" ref="G11:L11" si="2">COUNTA(G12)</f>
        <v>1</v>
      </c>
      <c r="H11" s="162">
        <f t="shared" si="2"/>
        <v>0</v>
      </c>
      <c r="I11" s="162">
        <f t="shared" si="2"/>
        <v>1</v>
      </c>
      <c r="J11" s="162">
        <f t="shared" si="2"/>
        <v>0</v>
      </c>
      <c r="K11" s="162">
        <f t="shared" si="2"/>
        <v>0</v>
      </c>
      <c r="L11" s="162">
        <f t="shared" si="2"/>
        <v>0</v>
      </c>
    </row>
    <row r="12" spans="1:12" ht="91.2" customHeight="1">
      <c r="A12" s="168">
        <v>1</v>
      </c>
      <c r="B12" s="169" t="s">
        <v>38</v>
      </c>
      <c r="C12" s="170" t="s">
        <v>39</v>
      </c>
      <c r="D12" s="170" t="s">
        <v>40</v>
      </c>
      <c r="E12" s="170" t="s">
        <v>41</v>
      </c>
      <c r="F12" s="171">
        <v>0.125</v>
      </c>
      <c r="G12" s="170" t="s">
        <v>42</v>
      </c>
      <c r="H12" s="162"/>
      <c r="I12" s="170" t="s">
        <v>43</v>
      </c>
      <c r="J12" s="162"/>
      <c r="K12" s="170"/>
      <c r="L12" s="170"/>
    </row>
    <row r="13" spans="1:12" hidden="1">
      <c r="A13" s="164"/>
      <c r="B13" s="165" t="s">
        <v>46</v>
      </c>
      <c r="C13" s="162"/>
      <c r="D13" s="162"/>
      <c r="E13" s="162"/>
      <c r="F13" s="163">
        <v>0</v>
      </c>
      <c r="G13" s="162"/>
      <c r="H13" s="162"/>
      <c r="I13" s="162"/>
      <c r="J13" s="162"/>
      <c r="K13" s="162"/>
      <c r="L13" s="162"/>
    </row>
    <row r="14" spans="1:12" hidden="1">
      <c r="A14" s="177"/>
      <c r="B14" s="178"/>
      <c r="C14" s="179"/>
      <c r="D14" s="179"/>
      <c r="E14" s="179"/>
      <c r="F14" s="180"/>
      <c r="G14" s="179"/>
      <c r="H14" s="179"/>
      <c r="I14" s="179"/>
      <c r="J14" s="179"/>
      <c r="K14" s="179"/>
      <c r="L14" s="179"/>
    </row>
    <row r="15" spans="1:12" ht="35.4" customHeight="1">
      <c r="A15" s="177"/>
      <c r="B15" s="178" t="s">
        <v>48</v>
      </c>
      <c r="C15" s="261">
        <f t="shared" ref="C15:E15" si="3">COUNTA(C16:C17)</f>
        <v>2</v>
      </c>
      <c r="D15" s="261">
        <f t="shared" si="3"/>
        <v>2</v>
      </c>
      <c r="E15" s="261">
        <f t="shared" si="3"/>
        <v>2</v>
      </c>
      <c r="F15" s="262">
        <f>SUM(F16:F17)</f>
        <v>11.675999999999998</v>
      </c>
      <c r="G15" s="179">
        <f t="shared" ref="G15:L15" si="4">COUNTA(G16:G34)</f>
        <v>8</v>
      </c>
      <c r="H15" s="179">
        <f t="shared" si="4"/>
        <v>18</v>
      </c>
      <c r="I15" s="179">
        <f t="shared" si="4"/>
        <v>5</v>
      </c>
      <c r="J15" s="179">
        <f t="shared" si="4"/>
        <v>15</v>
      </c>
      <c r="K15" s="179">
        <f t="shared" si="4"/>
        <v>12</v>
      </c>
      <c r="L15" s="179">
        <f t="shared" si="4"/>
        <v>1</v>
      </c>
    </row>
    <row r="16" spans="1:12" ht="162">
      <c r="A16" s="181">
        <v>1</v>
      </c>
      <c r="B16" s="182" t="s">
        <v>49</v>
      </c>
      <c r="C16" s="183" t="s">
        <v>50</v>
      </c>
      <c r="D16" s="183" t="s">
        <v>51</v>
      </c>
      <c r="E16" s="183" t="s">
        <v>52</v>
      </c>
      <c r="F16" s="272">
        <v>8.6999999999999993</v>
      </c>
      <c r="G16" s="183" t="s">
        <v>53</v>
      </c>
      <c r="H16" s="183" t="s">
        <v>54</v>
      </c>
      <c r="I16" s="183"/>
      <c r="J16" s="183" t="s">
        <v>44</v>
      </c>
      <c r="K16" s="183" t="s">
        <v>55</v>
      </c>
      <c r="L16" s="183"/>
    </row>
    <row r="17" spans="1:12" ht="126">
      <c r="A17" s="181">
        <f>A16+1</f>
        <v>2</v>
      </c>
      <c r="B17" s="182" t="s">
        <v>56</v>
      </c>
      <c r="C17" s="183" t="s">
        <v>57</v>
      </c>
      <c r="D17" s="183" t="s">
        <v>6659</v>
      </c>
      <c r="E17" s="183" t="s">
        <v>58</v>
      </c>
      <c r="F17" s="272">
        <v>2.976</v>
      </c>
      <c r="G17" s="183" t="s">
        <v>59</v>
      </c>
      <c r="H17" s="183" t="s">
        <v>60</v>
      </c>
      <c r="I17" s="183"/>
      <c r="J17" s="183" t="s">
        <v>44</v>
      </c>
      <c r="K17" s="183" t="s">
        <v>55</v>
      </c>
      <c r="L17" s="183"/>
    </row>
    <row r="18" spans="1:12" ht="37.950000000000003" customHeight="1">
      <c r="A18" s="177"/>
      <c r="B18" s="178" t="s">
        <v>62</v>
      </c>
      <c r="C18" s="261">
        <f t="shared" ref="C18:E18" si="5">COUNTA(C19:C34)</f>
        <v>16</v>
      </c>
      <c r="D18" s="261">
        <f t="shared" si="5"/>
        <v>12</v>
      </c>
      <c r="E18" s="261">
        <f t="shared" si="5"/>
        <v>8</v>
      </c>
      <c r="F18" s="262">
        <f>SUM(F19:F34)</f>
        <v>197.76</v>
      </c>
      <c r="G18" s="179">
        <f t="shared" ref="G18:L18" si="6">COUNTA(G19:G34)</f>
        <v>5</v>
      </c>
      <c r="H18" s="179">
        <f t="shared" si="6"/>
        <v>15</v>
      </c>
      <c r="I18" s="179">
        <f t="shared" si="6"/>
        <v>4</v>
      </c>
      <c r="J18" s="179">
        <f t="shared" si="6"/>
        <v>12</v>
      </c>
      <c r="K18" s="179">
        <f t="shared" si="6"/>
        <v>9</v>
      </c>
      <c r="L18" s="179">
        <f t="shared" si="6"/>
        <v>0</v>
      </c>
    </row>
    <row r="19" spans="1:12" ht="108">
      <c r="A19" s="181">
        <v>1</v>
      </c>
      <c r="B19" s="182" t="s">
        <v>63</v>
      </c>
      <c r="C19" s="183" t="s">
        <v>64</v>
      </c>
      <c r="D19" s="183" t="s">
        <v>65</v>
      </c>
      <c r="E19" s="183" t="s">
        <v>66</v>
      </c>
      <c r="F19" s="272">
        <v>4.76</v>
      </c>
      <c r="G19" s="183" t="s">
        <v>67</v>
      </c>
      <c r="H19" s="183" t="s">
        <v>68</v>
      </c>
      <c r="I19" s="183" t="s">
        <v>44</v>
      </c>
      <c r="J19" s="183"/>
      <c r="K19" s="183"/>
      <c r="L19" s="183"/>
    </row>
    <row r="20" spans="1:12" ht="108">
      <c r="A20" s="181">
        <v>2</v>
      </c>
      <c r="B20" s="182" t="s">
        <v>70</v>
      </c>
      <c r="C20" s="183" t="s">
        <v>71</v>
      </c>
      <c r="D20" s="183" t="s">
        <v>72</v>
      </c>
      <c r="E20" s="183" t="s">
        <v>73</v>
      </c>
      <c r="F20" s="272">
        <v>5.8</v>
      </c>
      <c r="G20" s="183" t="s">
        <v>74</v>
      </c>
      <c r="H20" s="183" t="s">
        <v>68</v>
      </c>
      <c r="I20" s="183" t="s">
        <v>44</v>
      </c>
      <c r="J20" s="183"/>
      <c r="K20" s="183"/>
      <c r="L20" s="183"/>
    </row>
    <row r="21" spans="1:12" ht="108">
      <c r="A21" s="181">
        <v>3</v>
      </c>
      <c r="B21" s="182" t="s">
        <v>75</v>
      </c>
      <c r="C21" s="183" t="s">
        <v>76</v>
      </c>
      <c r="D21" s="183"/>
      <c r="E21" s="183" t="s">
        <v>77</v>
      </c>
      <c r="F21" s="272">
        <v>5.68</v>
      </c>
      <c r="G21" s="183" t="s">
        <v>74</v>
      </c>
      <c r="H21" s="183" t="s">
        <v>68</v>
      </c>
      <c r="I21" s="183"/>
      <c r="J21" s="183" t="s">
        <v>44</v>
      </c>
      <c r="K21" s="183" t="s">
        <v>79</v>
      </c>
      <c r="L21" s="183"/>
    </row>
    <row r="22" spans="1:12" ht="108">
      <c r="A22" s="181">
        <v>4</v>
      </c>
      <c r="B22" s="182" t="s">
        <v>80</v>
      </c>
      <c r="C22" s="183" t="s">
        <v>81</v>
      </c>
      <c r="D22" s="183"/>
      <c r="E22" s="183" t="s">
        <v>82</v>
      </c>
      <c r="F22" s="272">
        <v>1.57</v>
      </c>
      <c r="G22" s="183" t="s">
        <v>74</v>
      </c>
      <c r="H22" s="183" t="s">
        <v>68</v>
      </c>
      <c r="I22" s="183"/>
      <c r="J22" s="183" t="s">
        <v>44</v>
      </c>
      <c r="K22" s="183"/>
      <c r="L22" s="183"/>
    </row>
    <row r="23" spans="1:12" ht="108">
      <c r="A23" s="181">
        <v>5</v>
      </c>
      <c r="B23" s="182" t="s">
        <v>85</v>
      </c>
      <c r="C23" s="183" t="s">
        <v>86</v>
      </c>
      <c r="D23" s="183" t="s">
        <v>87</v>
      </c>
      <c r="E23" s="183" t="s">
        <v>88</v>
      </c>
      <c r="F23" s="272">
        <v>4.6500000000000004</v>
      </c>
      <c r="G23" s="183" t="s">
        <v>89</v>
      </c>
      <c r="H23" s="183" t="s">
        <v>68</v>
      </c>
      <c r="I23" s="183" t="s">
        <v>44</v>
      </c>
      <c r="J23" s="183"/>
      <c r="K23" s="183" t="s">
        <v>79</v>
      </c>
      <c r="L23" s="183"/>
    </row>
    <row r="24" spans="1:12" ht="90">
      <c r="A24" s="181">
        <v>6</v>
      </c>
      <c r="B24" s="182" t="s">
        <v>91</v>
      </c>
      <c r="C24" s="183" t="s">
        <v>92</v>
      </c>
      <c r="D24" s="183"/>
      <c r="E24" s="183" t="s">
        <v>93</v>
      </c>
      <c r="F24" s="272">
        <v>1.98</v>
      </c>
      <c r="G24" s="183"/>
      <c r="H24" s="183" t="s">
        <v>94</v>
      </c>
      <c r="I24" s="183"/>
      <c r="J24" s="183" t="s">
        <v>44</v>
      </c>
      <c r="K24" s="183"/>
      <c r="L24" s="183"/>
    </row>
    <row r="25" spans="1:12" ht="90">
      <c r="A25" s="181">
        <v>7</v>
      </c>
      <c r="B25" s="182" t="s">
        <v>95</v>
      </c>
      <c r="C25" s="183" t="s">
        <v>92</v>
      </c>
      <c r="D25" s="183"/>
      <c r="E25" s="183" t="s">
        <v>96</v>
      </c>
      <c r="F25" s="272">
        <v>0.03</v>
      </c>
      <c r="G25" s="183"/>
      <c r="H25" s="183" t="s">
        <v>94</v>
      </c>
      <c r="I25" s="183" t="s">
        <v>97</v>
      </c>
      <c r="J25" s="183"/>
      <c r="K25" s="183"/>
      <c r="L25" s="183"/>
    </row>
    <row r="26" spans="1:12" ht="90">
      <c r="A26" s="181">
        <v>8</v>
      </c>
      <c r="B26" s="182" t="s">
        <v>99</v>
      </c>
      <c r="C26" s="183" t="s">
        <v>100</v>
      </c>
      <c r="D26" s="183" t="s">
        <v>101</v>
      </c>
      <c r="E26" s="183" t="s">
        <v>102</v>
      </c>
      <c r="F26" s="272">
        <v>65.97</v>
      </c>
      <c r="G26" s="183"/>
      <c r="H26" s="183" t="s">
        <v>103</v>
      </c>
      <c r="I26" s="183"/>
      <c r="J26" s="183" t="s">
        <v>44</v>
      </c>
      <c r="K26" s="183"/>
      <c r="L26" s="183"/>
    </row>
    <row r="27" spans="1:12" ht="72">
      <c r="A27" s="181">
        <v>9</v>
      </c>
      <c r="B27" s="182" t="s">
        <v>105</v>
      </c>
      <c r="C27" s="183" t="s">
        <v>106</v>
      </c>
      <c r="D27" s="183" t="s">
        <v>107</v>
      </c>
      <c r="E27" s="183"/>
      <c r="F27" s="272">
        <v>58</v>
      </c>
      <c r="G27" s="183"/>
      <c r="H27" s="183"/>
      <c r="I27" s="183"/>
      <c r="J27" s="183" t="s">
        <v>44</v>
      </c>
      <c r="K27" s="183"/>
      <c r="L27" s="183"/>
    </row>
    <row r="28" spans="1:12" ht="75.75" customHeight="1">
      <c r="A28" s="181">
        <v>10</v>
      </c>
      <c r="B28" s="182" t="s">
        <v>109</v>
      </c>
      <c r="C28" s="183" t="s">
        <v>110</v>
      </c>
      <c r="D28" s="183" t="s">
        <v>111</v>
      </c>
      <c r="E28" s="183"/>
      <c r="F28" s="272">
        <v>20.6</v>
      </c>
      <c r="G28" s="183"/>
      <c r="H28" s="183" t="s">
        <v>112</v>
      </c>
      <c r="I28" s="183"/>
      <c r="J28" s="183" t="s">
        <v>44</v>
      </c>
      <c r="K28" s="183" t="s">
        <v>114</v>
      </c>
      <c r="L28" s="183"/>
    </row>
    <row r="29" spans="1:12" ht="82.5" customHeight="1">
      <c r="A29" s="181">
        <v>11</v>
      </c>
      <c r="B29" s="182" t="s">
        <v>115</v>
      </c>
      <c r="C29" s="183" t="s">
        <v>116</v>
      </c>
      <c r="D29" s="183" t="s">
        <v>117</v>
      </c>
      <c r="E29" s="183"/>
      <c r="F29" s="272">
        <v>7.07</v>
      </c>
      <c r="G29" s="183"/>
      <c r="H29" s="183" t="s">
        <v>112</v>
      </c>
      <c r="I29" s="183"/>
      <c r="J29" s="183" t="s">
        <v>44</v>
      </c>
      <c r="K29" s="183" t="s">
        <v>114</v>
      </c>
      <c r="L29" s="183"/>
    </row>
    <row r="30" spans="1:12" ht="77.400000000000006" customHeight="1">
      <c r="A30" s="181">
        <v>12</v>
      </c>
      <c r="B30" s="182" t="s">
        <v>118</v>
      </c>
      <c r="C30" s="183" t="s">
        <v>119</v>
      </c>
      <c r="D30" s="183" t="s">
        <v>120</v>
      </c>
      <c r="E30" s="183"/>
      <c r="F30" s="272">
        <v>5.2</v>
      </c>
      <c r="G30" s="183"/>
      <c r="H30" s="183" t="s">
        <v>112</v>
      </c>
      <c r="I30" s="183"/>
      <c r="J30" s="183" t="s">
        <v>44</v>
      </c>
      <c r="K30" s="183" t="s">
        <v>121</v>
      </c>
      <c r="L30" s="183"/>
    </row>
    <row r="31" spans="1:12" ht="78.599999999999994" customHeight="1">
      <c r="A31" s="181">
        <v>13</v>
      </c>
      <c r="B31" s="182" t="s">
        <v>122</v>
      </c>
      <c r="C31" s="183" t="s">
        <v>123</v>
      </c>
      <c r="D31" s="183" t="s">
        <v>124</v>
      </c>
      <c r="E31" s="183"/>
      <c r="F31" s="272"/>
      <c r="G31" s="183"/>
      <c r="H31" s="183" t="s">
        <v>112</v>
      </c>
      <c r="I31" s="183"/>
      <c r="J31" s="183" t="s">
        <v>44</v>
      </c>
      <c r="K31" s="183" t="s">
        <v>121</v>
      </c>
      <c r="L31" s="183"/>
    </row>
    <row r="32" spans="1:12" ht="64.5" customHeight="1">
      <c r="A32" s="181">
        <v>14</v>
      </c>
      <c r="B32" s="182" t="s">
        <v>125</v>
      </c>
      <c r="C32" s="183" t="s">
        <v>126</v>
      </c>
      <c r="D32" s="183" t="s">
        <v>127</v>
      </c>
      <c r="E32" s="183"/>
      <c r="F32" s="272">
        <v>13.31</v>
      </c>
      <c r="G32" s="183"/>
      <c r="H32" s="183" t="s">
        <v>112</v>
      </c>
      <c r="I32" s="183"/>
      <c r="J32" s="183" t="s">
        <v>44</v>
      </c>
      <c r="K32" s="183" t="s">
        <v>121</v>
      </c>
      <c r="L32" s="183"/>
    </row>
    <row r="33" spans="1:12" ht="64.5" customHeight="1">
      <c r="A33" s="181">
        <v>15</v>
      </c>
      <c r="B33" s="182" t="s">
        <v>128</v>
      </c>
      <c r="C33" s="183" t="s">
        <v>129</v>
      </c>
      <c r="D33" s="183" t="s">
        <v>130</v>
      </c>
      <c r="E33" s="183"/>
      <c r="F33" s="272">
        <v>1.84</v>
      </c>
      <c r="G33" s="183"/>
      <c r="H33" s="183" t="s">
        <v>112</v>
      </c>
      <c r="I33" s="183"/>
      <c r="J33" s="183" t="s">
        <v>44</v>
      </c>
      <c r="K33" s="183" t="s">
        <v>6387</v>
      </c>
      <c r="L33" s="183"/>
    </row>
    <row r="34" spans="1:12" ht="64.5" customHeight="1">
      <c r="A34" s="181">
        <v>16</v>
      </c>
      <c r="B34" s="182" t="s">
        <v>131</v>
      </c>
      <c r="C34" s="183" t="s">
        <v>132</v>
      </c>
      <c r="D34" s="183" t="s">
        <v>133</v>
      </c>
      <c r="E34" s="183"/>
      <c r="F34" s="272">
        <v>1.3</v>
      </c>
      <c r="G34" s="183"/>
      <c r="H34" s="183" t="s">
        <v>112</v>
      </c>
      <c r="I34" s="183"/>
      <c r="J34" s="183" t="s">
        <v>44</v>
      </c>
      <c r="K34" s="183" t="s">
        <v>6387</v>
      </c>
      <c r="L34" s="183"/>
    </row>
    <row r="35" spans="1:12" ht="27.6" customHeight="1">
      <c r="A35" s="177"/>
      <c r="B35" s="178" t="s">
        <v>135</v>
      </c>
      <c r="C35" s="261">
        <f>COUNTA(C36:C111)</f>
        <v>76</v>
      </c>
      <c r="D35" s="261"/>
      <c r="E35" s="261">
        <f>COUNTA(E36:E111)</f>
        <v>6</v>
      </c>
      <c r="F35" s="262">
        <v>1129.6780000000001</v>
      </c>
      <c r="G35" s="179">
        <f t="shared" ref="G35:L35" si="7">COUNTA(G36:G111)</f>
        <v>76</v>
      </c>
      <c r="H35" s="179">
        <f t="shared" si="7"/>
        <v>76</v>
      </c>
      <c r="I35" s="179">
        <f t="shared" si="7"/>
        <v>35</v>
      </c>
      <c r="J35" s="179">
        <f t="shared" si="7"/>
        <v>41</v>
      </c>
      <c r="K35" s="179">
        <f t="shared" si="7"/>
        <v>76</v>
      </c>
      <c r="L35" s="179">
        <f t="shared" si="7"/>
        <v>0</v>
      </c>
    </row>
    <row r="36" spans="1:12" ht="108">
      <c r="A36" s="181">
        <v>1</v>
      </c>
      <c r="B36" s="182" t="s">
        <v>136</v>
      </c>
      <c r="C36" s="183" t="s">
        <v>137</v>
      </c>
      <c r="D36" s="183" t="s">
        <v>138</v>
      </c>
      <c r="E36" s="183" t="s">
        <v>139</v>
      </c>
      <c r="F36" s="272">
        <v>13.116</v>
      </c>
      <c r="G36" s="183" t="s">
        <v>140</v>
      </c>
      <c r="H36" s="183" t="s">
        <v>141</v>
      </c>
      <c r="I36" s="183"/>
      <c r="J36" s="183" t="s">
        <v>142</v>
      </c>
      <c r="K36" s="183" t="s">
        <v>143</v>
      </c>
      <c r="L36" s="183"/>
    </row>
    <row r="37" spans="1:12" ht="108">
      <c r="A37" s="181">
        <v>2</v>
      </c>
      <c r="B37" s="185" t="s">
        <v>144</v>
      </c>
      <c r="C37" s="181" t="s">
        <v>145</v>
      </c>
      <c r="D37" s="181" t="s">
        <v>146</v>
      </c>
      <c r="E37" s="181" t="s">
        <v>147</v>
      </c>
      <c r="F37" s="272">
        <v>0.22800000000000001</v>
      </c>
      <c r="G37" s="181" t="s">
        <v>148</v>
      </c>
      <c r="H37" s="185" t="s">
        <v>149</v>
      </c>
      <c r="I37" s="185"/>
      <c r="J37" s="185" t="s">
        <v>142</v>
      </c>
      <c r="K37" s="181" t="s">
        <v>143</v>
      </c>
      <c r="L37" s="183"/>
    </row>
    <row r="38" spans="1:12" ht="90">
      <c r="A38" s="181">
        <v>3</v>
      </c>
      <c r="B38" s="182" t="s">
        <v>150</v>
      </c>
      <c r="C38" s="183" t="s">
        <v>151</v>
      </c>
      <c r="D38" s="183" t="s">
        <v>152</v>
      </c>
      <c r="E38" s="183"/>
      <c r="F38" s="272"/>
      <c r="G38" s="183" t="s">
        <v>140</v>
      </c>
      <c r="H38" s="183" t="s">
        <v>153</v>
      </c>
      <c r="I38" s="183"/>
      <c r="J38" s="183" t="s">
        <v>142</v>
      </c>
      <c r="K38" s="183" t="s">
        <v>143</v>
      </c>
      <c r="L38" s="183"/>
    </row>
    <row r="39" spans="1:12" ht="108">
      <c r="A39" s="181">
        <v>4</v>
      </c>
      <c r="B39" s="182" t="s">
        <v>154</v>
      </c>
      <c r="C39" s="183" t="s">
        <v>155</v>
      </c>
      <c r="D39" s="183" t="s">
        <v>156</v>
      </c>
      <c r="E39" s="183"/>
      <c r="F39" s="272"/>
      <c r="G39" s="183" t="s">
        <v>157</v>
      </c>
      <c r="H39" s="183" t="s">
        <v>158</v>
      </c>
      <c r="I39" s="183" t="s">
        <v>159</v>
      </c>
      <c r="J39" s="183"/>
      <c r="K39" s="183" t="s">
        <v>160</v>
      </c>
      <c r="L39" s="183"/>
    </row>
    <row r="40" spans="1:12" ht="90">
      <c r="A40" s="181">
        <v>5</v>
      </c>
      <c r="B40" s="182" t="s">
        <v>161</v>
      </c>
      <c r="C40" s="183" t="s">
        <v>162</v>
      </c>
      <c r="D40" s="183" t="s">
        <v>163</v>
      </c>
      <c r="E40" s="183"/>
      <c r="F40" s="272">
        <v>5.5800000000000002E-2</v>
      </c>
      <c r="G40" s="183" t="s">
        <v>157</v>
      </c>
      <c r="H40" s="183" t="s">
        <v>153</v>
      </c>
      <c r="I40" s="183" t="s">
        <v>159</v>
      </c>
      <c r="J40" s="183"/>
      <c r="K40" s="183" t="s">
        <v>160</v>
      </c>
      <c r="L40" s="183"/>
    </row>
    <row r="41" spans="1:12" ht="90">
      <c r="A41" s="181">
        <v>6</v>
      </c>
      <c r="B41" s="182" t="s">
        <v>164</v>
      </c>
      <c r="C41" s="183" t="s">
        <v>165</v>
      </c>
      <c r="D41" s="183" t="s">
        <v>166</v>
      </c>
      <c r="E41" s="183"/>
      <c r="F41" s="272"/>
      <c r="G41" s="183" t="s">
        <v>157</v>
      </c>
      <c r="H41" s="183" t="s">
        <v>153</v>
      </c>
      <c r="I41" s="183" t="s">
        <v>159</v>
      </c>
      <c r="J41" s="183"/>
      <c r="K41" s="183" t="s">
        <v>160</v>
      </c>
      <c r="L41" s="183"/>
    </row>
    <row r="42" spans="1:12" ht="90">
      <c r="A42" s="181">
        <v>7</v>
      </c>
      <c r="B42" s="182" t="s">
        <v>167</v>
      </c>
      <c r="C42" s="183" t="s">
        <v>168</v>
      </c>
      <c r="D42" s="183" t="s">
        <v>169</v>
      </c>
      <c r="E42" s="183"/>
      <c r="F42" s="272"/>
      <c r="G42" s="183" t="s">
        <v>170</v>
      </c>
      <c r="H42" s="183" t="s">
        <v>153</v>
      </c>
      <c r="I42" s="183" t="s">
        <v>159</v>
      </c>
      <c r="J42" s="183"/>
      <c r="K42" s="183" t="s">
        <v>160</v>
      </c>
      <c r="L42" s="183"/>
    </row>
    <row r="43" spans="1:12" ht="90">
      <c r="A43" s="181">
        <v>8</v>
      </c>
      <c r="B43" s="182" t="s">
        <v>171</v>
      </c>
      <c r="C43" s="183" t="s">
        <v>172</v>
      </c>
      <c r="D43" s="183" t="s">
        <v>173</v>
      </c>
      <c r="E43" s="183"/>
      <c r="F43" s="272"/>
      <c r="G43" s="183" t="s">
        <v>140</v>
      </c>
      <c r="H43" s="183" t="s">
        <v>153</v>
      </c>
      <c r="I43" s="183" t="s">
        <v>159</v>
      </c>
      <c r="J43" s="183"/>
      <c r="K43" s="183" t="s">
        <v>160</v>
      </c>
      <c r="L43" s="183"/>
    </row>
    <row r="44" spans="1:12" ht="90">
      <c r="A44" s="181">
        <v>9</v>
      </c>
      <c r="B44" s="182" t="s">
        <v>174</v>
      </c>
      <c r="C44" s="183" t="s">
        <v>175</v>
      </c>
      <c r="D44" s="183" t="s">
        <v>176</v>
      </c>
      <c r="E44" s="183"/>
      <c r="F44" s="272"/>
      <c r="G44" s="183" t="s">
        <v>140</v>
      </c>
      <c r="H44" s="183" t="s">
        <v>153</v>
      </c>
      <c r="I44" s="183" t="s">
        <v>159</v>
      </c>
      <c r="J44" s="183"/>
      <c r="K44" s="183" t="s">
        <v>160</v>
      </c>
      <c r="L44" s="183"/>
    </row>
    <row r="45" spans="1:12" ht="90">
      <c r="A45" s="181">
        <v>10</v>
      </c>
      <c r="B45" s="182" t="s">
        <v>177</v>
      </c>
      <c r="C45" s="183" t="s">
        <v>172</v>
      </c>
      <c r="D45" s="183" t="s">
        <v>178</v>
      </c>
      <c r="E45" s="183"/>
      <c r="F45" s="272"/>
      <c r="G45" s="183" t="s">
        <v>140</v>
      </c>
      <c r="H45" s="183" t="s">
        <v>153</v>
      </c>
      <c r="I45" s="183" t="s">
        <v>159</v>
      </c>
      <c r="J45" s="183"/>
      <c r="K45" s="183" t="s">
        <v>160</v>
      </c>
      <c r="L45" s="183"/>
    </row>
    <row r="46" spans="1:12" ht="90">
      <c r="A46" s="181">
        <v>11</v>
      </c>
      <c r="B46" s="182" t="s">
        <v>179</v>
      </c>
      <c r="C46" s="183" t="s">
        <v>175</v>
      </c>
      <c r="D46" s="183" t="s">
        <v>180</v>
      </c>
      <c r="E46" s="183" t="s">
        <v>181</v>
      </c>
      <c r="F46" s="272">
        <v>220</v>
      </c>
      <c r="G46" s="183" t="s">
        <v>182</v>
      </c>
      <c r="H46" s="183" t="s">
        <v>153</v>
      </c>
      <c r="I46" s="183" t="s">
        <v>159</v>
      </c>
      <c r="J46" s="183"/>
      <c r="K46" s="183" t="s">
        <v>160</v>
      </c>
      <c r="L46" s="183"/>
    </row>
    <row r="47" spans="1:12" ht="90">
      <c r="A47" s="181">
        <v>12</v>
      </c>
      <c r="B47" s="182" t="s">
        <v>183</v>
      </c>
      <c r="C47" s="183" t="s">
        <v>184</v>
      </c>
      <c r="D47" s="183" t="s">
        <v>185</v>
      </c>
      <c r="E47" s="183" t="s">
        <v>186</v>
      </c>
      <c r="F47" s="272">
        <v>51.7</v>
      </c>
      <c r="G47" s="183" t="s">
        <v>187</v>
      </c>
      <c r="H47" s="183" t="s">
        <v>153</v>
      </c>
      <c r="I47" s="183" t="s">
        <v>159</v>
      </c>
      <c r="J47" s="183"/>
      <c r="K47" s="183" t="s">
        <v>160</v>
      </c>
      <c r="L47" s="183"/>
    </row>
    <row r="48" spans="1:12" ht="90">
      <c r="A48" s="181">
        <v>13</v>
      </c>
      <c r="B48" s="182" t="s">
        <v>188</v>
      </c>
      <c r="C48" s="183" t="s">
        <v>189</v>
      </c>
      <c r="D48" s="183" t="s">
        <v>190</v>
      </c>
      <c r="E48" s="183"/>
      <c r="F48" s="272">
        <v>1.5</v>
      </c>
      <c r="G48" s="183" t="s">
        <v>42</v>
      </c>
      <c r="H48" s="183" t="s">
        <v>153</v>
      </c>
      <c r="I48" s="183" t="s">
        <v>159</v>
      </c>
      <c r="J48" s="183"/>
      <c r="K48" s="183" t="s">
        <v>160</v>
      </c>
      <c r="L48" s="183"/>
    </row>
    <row r="49" spans="1:12" ht="90">
      <c r="A49" s="181">
        <v>14</v>
      </c>
      <c r="B49" s="182" t="s">
        <v>191</v>
      </c>
      <c r="C49" s="183" t="s">
        <v>192</v>
      </c>
      <c r="D49" s="183" t="s">
        <v>193</v>
      </c>
      <c r="E49" s="183"/>
      <c r="F49" s="272">
        <v>0.12479999999999999</v>
      </c>
      <c r="G49" s="183" t="s">
        <v>42</v>
      </c>
      <c r="H49" s="183" t="s">
        <v>153</v>
      </c>
      <c r="I49" s="183" t="s">
        <v>159</v>
      </c>
      <c r="J49" s="183"/>
      <c r="K49" s="183" t="s">
        <v>160</v>
      </c>
      <c r="L49" s="183"/>
    </row>
    <row r="50" spans="1:12" ht="90">
      <c r="A50" s="181">
        <v>15</v>
      </c>
      <c r="B50" s="182" t="s">
        <v>194</v>
      </c>
      <c r="C50" s="183" t="s">
        <v>195</v>
      </c>
      <c r="D50" s="183" t="s">
        <v>196</v>
      </c>
      <c r="E50" s="183"/>
      <c r="F50" s="272"/>
      <c r="G50" s="183" t="s">
        <v>140</v>
      </c>
      <c r="H50" s="183" t="s">
        <v>153</v>
      </c>
      <c r="I50" s="183" t="s">
        <v>159</v>
      </c>
      <c r="J50" s="183"/>
      <c r="K50" s="183" t="s">
        <v>160</v>
      </c>
      <c r="L50" s="183"/>
    </row>
    <row r="51" spans="1:12" ht="90">
      <c r="A51" s="181">
        <v>16</v>
      </c>
      <c r="B51" s="182" t="s">
        <v>197</v>
      </c>
      <c r="C51" s="183" t="s">
        <v>198</v>
      </c>
      <c r="D51" s="183" t="s">
        <v>199</v>
      </c>
      <c r="E51" s="183"/>
      <c r="F51" s="272">
        <v>1.3</v>
      </c>
      <c r="G51" s="183" t="s">
        <v>140</v>
      </c>
      <c r="H51" s="183" t="s">
        <v>153</v>
      </c>
      <c r="I51" s="183" t="s">
        <v>159</v>
      </c>
      <c r="J51" s="183"/>
      <c r="K51" s="183" t="s">
        <v>160</v>
      </c>
      <c r="L51" s="183"/>
    </row>
    <row r="52" spans="1:12" ht="108">
      <c r="A52" s="181">
        <v>17</v>
      </c>
      <c r="B52" s="182" t="s">
        <v>200</v>
      </c>
      <c r="C52" s="183" t="s">
        <v>201</v>
      </c>
      <c r="D52" s="183" t="s">
        <v>202</v>
      </c>
      <c r="E52" s="183"/>
      <c r="F52" s="272"/>
      <c r="G52" s="183" t="s">
        <v>170</v>
      </c>
      <c r="H52" s="183" t="s">
        <v>153</v>
      </c>
      <c r="I52" s="183"/>
      <c r="J52" s="183" t="s">
        <v>142</v>
      </c>
      <c r="K52" s="183" t="s">
        <v>143</v>
      </c>
      <c r="L52" s="183"/>
    </row>
    <row r="53" spans="1:12" ht="90">
      <c r="A53" s="181">
        <v>18</v>
      </c>
      <c r="B53" s="182" t="s">
        <v>203</v>
      </c>
      <c r="C53" s="183" t="s">
        <v>204</v>
      </c>
      <c r="D53" s="183" t="s">
        <v>205</v>
      </c>
      <c r="E53" s="183"/>
      <c r="F53" s="272"/>
      <c r="G53" s="183" t="s">
        <v>140</v>
      </c>
      <c r="H53" s="183" t="s">
        <v>153</v>
      </c>
      <c r="I53" s="183" t="s">
        <v>159</v>
      </c>
      <c r="J53" s="183"/>
      <c r="K53" s="183" t="s">
        <v>160</v>
      </c>
      <c r="L53" s="183"/>
    </row>
    <row r="54" spans="1:12" ht="197.25" customHeight="1">
      <c r="A54" s="181">
        <v>19</v>
      </c>
      <c r="B54" s="182" t="s">
        <v>206</v>
      </c>
      <c r="C54" s="183" t="s">
        <v>207</v>
      </c>
      <c r="D54" s="183" t="s">
        <v>208</v>
      </c>
      <c r="E54" s="183"/>
      <c r="F54" s="272"/>
      <c r="G54" s="183" t="s">
        <v>140</v>
      </c>
      <c r="H54" s="183" t="s">
        <v>153</v>
      </c>
      <c r="I54" s="183" t="s">
        <v>159</v>
      </c>
      <c r="J54" s="183"/>
      <c r="K54" s="183" t="s">
        <v>160</v>
      </c>
      <c r="L54" s="183"/>
    </row>
    <row r="55" spans="1:12" ht="90">
      <c r="A55" s="181">
        <v>20</v>
      </c>
      <c r="B55" s="182" t="s">
        <v>209</v>
      </c>
      <c r="C55" s="183" t="s">
        <v>210</v>
      </c>
      <c r="D55" s="183" t="s">
        <v>211</v>
      </c>
      <c r="E55" s="183"/>
      <c r="F55" s="272"/>
      <c r="G55" s="183" t="s">
        <v>140</v>
      </c>
      <c r="H55" s="183" t="s">
        <v>153</v>
      </c>
      <c r="I55" s="183" t="s">
        <v>159</v>
      </c>
      <c r="J55" s="183"/>
      <c r="K55" s="183" t="s">
        <v>160</v>
      </c>
      <c r="L55" s="183"/>
    </row>
    <row r="56" spans="1:12" ht="90">
      <c r="A56" s="181">
        <v>21</v>
      </c>
      <c r="B56" s="182" t="s">
        <v>212</v>
      </c>
      <c r="C56" s="183" t="s">
        <v>213</v>
      </c>
      <c r="D56" s="183" t="s">
        <v>214</v>
      </c>
      <c r="E56" s="183"/>
      <c r="F56" s="272">
        <v>2.5</v>
      </c>
      <c r="G56" s="183" t="s">
        <v>140</v>
      </c>
      <c r="H56" s="183" t="s">
        <v>153</v>
      </c>
      <c r="I56" s="183" t="s">
        <v>159</v>
      </c>
      <c r="J56" s="183"/>
      <c r="K56" s="183" t="s">
        <v>160</v>
      </c>
      <c r="L56" s="183"/>
    </row>
    <row r="57" spans="1:12" ht="108">
      <c r="A57" s="181">
        <v>22</v>
      </c>
      <c r="B57" s="182" t="s">
        <v>215</v>
      </c>
      <c r="C57" s="183" t="s">
        <v>210</v>
      </c>
      <c r="D57" s="183" t="s">
        <v>216</v>
      </c>
      <c r="E57" s="183"/>
      <c r="F57" s="272"/>
      <c r="G57" s="183" t="s">
        <v>140</v>
      </c>
      <c r="H57" s="183" t="s">
        <v>153</v>
      </c>
      <c r="I57" s="183" t="s">
        <v>159</v>
      </c>
      <c r="J57" s="183"/>
      <c r="K57" s="183" t="s">
        <v>160</v>
      </c>
      <c r="L57" s="183"/>
    </row>
    <row r="58" spans="1:12" ht="170.25" customHeight="1">
      <c r="A58" s="181">
        <v>23</v>
      </c>
      <c r="B58" s="182" t="s">
        <v>217</v>
      </c>
      <c r="C58" s="183" t="s">
        <v>218</v>
      </c>
      <c r="D58" s="183" t="s">
        <v>219</v>
      </c>
      <c r="E58" s="183"/>
      <c r="F58" s="272">
        <v>1.9</v>
      </c>
      <c r="G58" s="183" t="s">
        <v>42</v>
      </c>
      <c r="H58" s="183" t="s">
        <v>153</v>
      </c>
      <c r="I58" s="183" t="s">
        <v>159</v>
      </c>
      <c r="J58" s="183"/>
      <c r="K58" s="183" t="s">
        <v>160</v>
      </c>
      <c r="L58" s="183"/>
    </row>
    <row r="59" spans="1:12" ht="90">
      <c r="A59" s="181">
        <v>24</v>
      </c>
      <c r="B59" s="182" t="s">
        <v>220</v>
      </c>
      <c r="C59" s="183" t="s">
        <v>210</v>
      </c>
      <c r="D59" s="183" t="s">
        <v>221</v>
      </c>
      <c r="E59" s="183"/>
      <c r="F59" s="272">
        <v>10.4011</v>
      </c>
      <c r="G59" s="183" t="s">
        <v>42</v>
      </c>
      <c r="H59" s="183" t="s">
        <v>153</v>
      </c>
      <c r="I59" s="183" t="s">
        <v>159</v>
      </c>
      <c r="J59" s="183"/>
      <c r="K59" s="183" t="s">
        <v>160</v>
      </c>
      <c r="L59" s="183"/>
    </row>
    <row r="60" spans="1:12" ht="130.5" customHeight="1">
      <c r="A60" s="181">
        <v>25</v>
      </c>
      <c r="B60" s="182" t="s">
        <v>222</v>
      </c>
      <c r="C60" s="183" t="s">
        <v>223</v>
      </c>
      <c r="D60" s="183" t="s">
        <v>224</v>
      </c>
      <c r="E60" s="183"/>
      <c r="F60" s="272">
        <v>1.1000000000000001</v>
      </c>
      <c r="G60" s="183" t="s">
        <v>42</v>
      </c>
      <c r="H60" s="183" t="s">
        <v>153</v>
      </c>
      <c r="I60" s="183"/>
      <c r="J60" s="183" t="s">
        <v>142</v>
      </c>
      <c r="K60" s="183" t="s">
        <v>160</v>
      </c>
      <c r="L60" s="183"/>
    </row>
    <row r="61" spans="1:12" ht="90">
      <c r="A61" s="181">
        <v>26</v>
      </c>
      <c r="B61" s="182" t="s">
        <v>225</v>
      </c>
      <c r="C61" s="183" t="s">
        <v>226</v>
      </c>
      <c r="D61" s="183" t="s">
        <v>227</v>
      </c>
      <c r="E61" s="183" t="s">
        <v>228</v>
      </c>
      <c r="F61" s="272">
        <v>4.49</v>
      </c>
      <c r="G61" s="183" t="s">
        <v>170</v>
      </c>
      <c r="H61" s="183" t="s">
        <v>153</v>
      </c>
      <c r="I61" s="183"/>
      <c r="J61" s="183" t="s">
        <v>142</v>
      </c>
      <c r="K61" s="183" t="s">
        <v>143</v>
      </c>
      <c r="L61" s="183"/>
    </row>
    <row r="62" spans="1:12" ht="90">
      <c r="A62" s="181">
        <v>27</v>
      </c>
      <c r="B62" s="182" t="s">
        <v>229</v>
      </c>
      <c r="C62" s="183" t="s">
        <v>230</v>
      </c>
      <c r="D62" s="183" t="s">
        <v>231</v>
      </c>
      <c r="E62" s="183"/>
      <c r="F62" s="272"/>
      <c r="G62" s="183" t="s">
        <v>232</v>
      </c>
      <c r="H62" s="183" t="s">
        <v>153</v>
      </c>
      <c r="I62" s="183" t="s">
        <v>159</v>
      </c>
      <c r="J62" s="183"/>
      <c r="K62" s="183" t="s">
        <v>160</v>
      </c>
      <c r="L62" s="183"/>
    </row>
    <row r="63" spans="1:12" ht="90">
      <c r="A63" s="181">
        <v>28</v>
      </c>
      <c r="B63" s="182" t="s">
        <v>233</v>
      </c>
      <c r="C63" s="183" t="s">
        <v>234</v>
      </c>
      <c r="D63" s="183" t="s">
        <v>235</v>
      </c>
      <c r="E63" s="183"/>
      <c r="F63" s="272">
        <v>4.6100000000000003</v>
      </c>
      <c r="G63" s="183" t="s">
        <v>170</v>
      </c>
      <c r="H63" s="183" t="s">
        <v>153</v>
      </c>
      <c r="I63" s="183" t="s">
        <v>159</v>
      </c>
      <c r="J63" s="183"/>
      <c r="K63" s="183" t="s">
        <v>160</v>
      </c>
      <c r="L63" s="183"/>
    </row>
    <row r="64" spans="1:12" ht="90">
      <c r="A64" s="181">
        <v>29</v>
      </c>
      <c r="B64" s="182" t="s">
        <v>236</v>
      </c>
      <c r="C64" s="183" t="s">
        <v>237</v>
      </c>
      <c r="D64" s="183" t="s">
        <v>238</v>
      </c>
      <c r="E64" s="183"/>
      <c r="F64" s="272"/>
      <c r="G64" s="183" t="s">
        <v>42</v>
      </c>
      <c r="H64" s="183" t="s">
        <v>153</v>
      </c>
      <c r="I64" s="183"/>
      <c r="J64" s="183" t="s">
        <v>142</v>
      </c>
      <c r="K64" s="183" t="s">
        <v>143</v>
      </c>
      <c r="L64" s="183"/>
    </row>
    <row r="65" spans="1:12" ht="108">
      <c r="A65" s="181">
        <v>30</v>
      </c>
      <c r="B65" s="182" t="s">
        <v>239</v>
      </c>
      <c r="C65" s="183" t="s">
        <v>240</v>
      </c>
      <c r="D65" s="183" t="s">
        <v>241</v>
      </c>
      <c r="E65" s="183"/>
      <c r="F65" s="272"/>
      <c r="G65" s="183" t="s">
        <v>42</v>
      </c>
      <c r="H65" s="183" t="s">
        <v>153</v>
      </c>
      <c r="I65" s="183"/>
      <c r="J65" s="183" t="s">
        <v>142</v>
      </c>
      <c r="K65" s="183" t="s">
        <v>143</v>
      </c>
      <c r="L65" s="183"/>
    </row>
    <row r="66" spans="1:12" ht="90">
      <c r="A66" s="181">
        <v>31</v>
      </c>
      <c r="B66" s="182" t="s">
        <v>242</v>
      </c>
      <c r="C66" s="183" t="s">
        <v>243</v>
      </c>
      <c r="D66" s="183" t="s">
        <v>244</v>
      </c>
      <c r="E66" s="183"/>
      <c r="F66" s="272"/>
      <c r="G66" s="183" t="s">
        <v>170</v>
      </c>
      <c r="H66" s="183" t="s">
        <v>153</v>
      </c>
      <c r="I66" s="183" t="s">
        <v>159</v>
      </c>
      <c r="J66" s="183"/>
      <c r="K66" s="183" t="s">
        <v>160</v>
      </c>
      <c r="L66" s="183"/>
    </row>
    <row r="67" spans="1:12" ht="126">
      <c r="A67" s="181">
        <v>32</v>
      </c>
      <c r="B67" s="182" t="s">
        <v>245</v>
      </c>
      <c r="C67" s="183" t="s">
        <v>246</v>
      </c>
      <c r="D67" s="183" t="s">
        <v>247</v>
      </c>
      <c r="E67" s="183"/>
      <c r="F67" s="272">
        <v>0.6</v>
      </c>
      <c r="G67" s="183" t="s">
        <v>170</v>
      </c>
      <c r="H67" s="183" t="s">
        <v>153</v>
      </c>
      <c r="I67" s="183"/>
      <c r="J67" s="183" t="s">
        <v>142</v>
      </c>
      <c r="K67" s="183" t="s">
        <v>143</v>
      </c>
      <c r="L67" s="183"/>
    </row>
    <row r="68" spans="1:12" ht="90">
      <c r="A68" s="181">
        <v>33</v>
      </c>
      <c r="B68" s="182" t="s">
        <v>248</v>
      </c>
      <c r="C68" s="183" t="s">
        <v>249</v>
      </c>
      <c r="D68" s="183" t="s">
        <v>250</v>
      </c>
      <c r="E68" s="183"/>
      <c r="F68" s="272">
        <v>2</v>
      </c>
      <c r="G68" s="183" t="s">
        <v>42</v>
      </c>
      <c r="H68" s="183" t="s">
        <v>153</v>
      </c>
      <c r="I68" s="183" t="s">
        <v>159</v>
      </c>
      <c r="J68" s="183"/>
      <c r="K68" s="183" t="s">
        <v>160</v>
      </c>
      <c r="L68" s="183"/>
    </row>
    <row r="69" spans="1:12" ht="90">
      <c r="A69" s="181">
        <v>34</v>
      </c>
      <c r="B69" s="182" t="s">
        <v>6660</v>
      </c>
      <c r="C69" s="183" t="s">
        <v>251</v>
      </c>
      <c r="D69" s="183" t="s">
        <v>252</v>
      </c>
      <c r="E69" s="183"/>
      <c r="F69" s="272">
        <v>80.94</v>
      </c>
      <c r="G69" s="183" t="s">
        <v>42</v>
      </c>
      <c r="H69" s="183" t="s">
        <v>153</v>
      </c>
      <c r="I69" s="183" t="s">
        <v>159</v>
      </c>
      <c r="J69" s="183"/>
      <c r="K69" s="183" t="s">
        <v>160</v>
      </c>
      <c r="L69" s="183"/>
    </row>
    <row r="70" spans="1:12" ht="90">
      <c r="A70" s="181">
        <v>35</v>
      </c>
      <c r="B70" s="182" t="s">
        <v>253</v>
      </c>
      <c r="C70" s="183" t="s">
        <v>254</v>
      </c>
      <c r="D70" s="183" t="s">
        <v>255</v>
      </c>
      <c r="E70" s="183"/>
      <c r="F70" s="272">
        <v>9.07</v>
      </c>
      <c r="G70" s="183" t="s">
        <v>170</v>
      </c>
      <c r="H70" s="183" t="s">
        <v>153</v>
      </c>
      <c r="I70" s="183" t="s">
        <v>159</v>
      </c>
      <c r="J70" s="183"/>
      <c r="K70" s="183" t="s">
        <v>160</v>
      </c>
      <c r="L70" s="183"/>
    </row>
    <row r="71" spans="1:12" ht="126">
      <c r="A71" s="181">
        <v>36</v>
      </c>
      <c r="B71" s="182" t="s">
        <v>256</v>
      </c>
      <c r="C71" s="183" t="s">
        <v>257</v>
      </c>
      <c r="D71" s="183" t="s">
        <v>258</v>
      </c>
      <c r="E71" s="183"/>
      <c r="F71" s="272">
        <v>1.1963999999999999</v>
      </c>
      <c r="G71" s="183" t="s">
        <v>42</v>
      </c>
      <c r="H71" s="183" t="s">
        <v>153</v>
      </c>
      <c r="I71" s="183"/>
      <c r="J71" s="183" t="s">
        <v>142</v>
      </c>
      <c r="K71" s="183" t="s">
        <v>143</v>
      </c>
      <c r="L71" s="183"/>
    </row>
    <row r="72" spans="1:12" ht="90">
      <c r="A72" s="181">
        <v>37</v>
      </c>
      <c r="B72" s="182" t="s">
        <v>259</v>
      </c>
      <c r="C72" s="183" t="s">
        <v>260</v>
      </c>
      <c r="D72" s="183" t="s">
        <v>261</v>
      </c>
      <c r="E72" s="183"/>
      <c r="F72" s="272">
        <v>8</v>
      </c>
      <c r="G72" s="183" t="s">
        <v>42</v>
      </c>
      <c r="H72" s="183" t="s">
        <v>153</v>
      </c>
      <c r="I72" s="183" t="s">
        <v>159</v>
      </c>
      <c r="J72" s="183"/>
      <c r="K72" s="183" t="s">
        <v>160</v>
      </c>
      <c r="L72" s="183"/>
    </row>
    <row r="73" spans="1:12" ht="108">
      <c r="A73" s="181">
        <v>38</v>
      </c>
      <c r="B73" s="182" t="s">
        <v>262</v>
      </c>
      <c r="C73" s="183" t="s">
        <v>263</v>
      </c>
      <c r="D73" s="183" t="s">
        <v>264</v>
      </c>
      <c r="E73" s="183"/>
      <c r="F73" s="272">
        <v>2.5</v>
      </c>
      <c r="G73" s="183" t="s">
        <v>148</v>
      </c>
      <c r="H73" s="183" t="s">
        <v>153</v>
      </c>
      <c r="I73" s="183"/>
      <c r="J73" s="183" t="s">
        <v>142</v>
      </c>
      <c r="K73" s="183" t="s">
        <v>143</v>
      </c>
      <c r="L73" s="183"/>
    </row>
    <row r="74" spans="1:12" ht="90">
      <c r="A74" s="181">
        <v>39</v>
      </c>
      <c r="B74" s="182" t="s">
        <v>265</v>
      </c>
      <c r="C74" s="183" t="s">
        <v>266</v>
      </c>
      <c r="D74" s="183" t="s">
        <v>267</v>
      </c>
      <c r="E74" s="183"/>
      <c r="F74" s="272">
        <v>10</v>
      </c>
      <c r="G74" s="183" t="s">
        <v>148</v>
      </c>
      <c r="H74" s="183" t="s">
        <v>153</v>
      </c>
      <c r="I74" s="183"/>
      <c r="J74" s="183" t="s">
        <v>142</v>
      </c>
      <c r="K74" s="183" t="s">
        <v>143</v>
      </c>
      <c r="L74" s="183"/>
    </row>
    <row r="75" spans="1:12" ht="108">
      <c r="A75" s="181">
        <v>40</v>
      </c>
      <c r="B75" s="182" t="s">
        <v>268</v>
      </c>
      <c r="C75" s="183" t="s">
        <v>184</v>
      </c>
      <c r="D75" s="183" t="s">
        <v>269</v>
      </c>
      <c r="E75" s="183" t="s">
        <v>270</v>
      </c>
      <c r="F75" s="272">
        <v>4.2</v>
      </c>
      <c r="G75" s="183" t="s">
        <v>187</v>
      </c>
      <c r="H75" s="183" t="s">
        <v>153</v>
      </c>
      <c r="I75" s="183" t="s">
        <v>159</v>
      </c>
      <c r="J75" s="183"/>
      <c r="K75" s="183" t="s">
        <v>160</v>
      </c>
      <c r="L75" s="183"/>
    </row>
    <row r="76" spans="1:12" ht="90">
      <c r="A76" s="181">
        <v>41</v>
      </c>
      <c r="B76" s="182" t="s">
        <v>271</v>
      </c>
      <c r="C76" s="183" t="s">
        <v>175</v>
      </c>
      <c r="D76" s="183" t="s">
        <v>272</v>
      </c>
      <c r="E76" s="183"/>
      <c r="F76" s="272">
        <v>0.86</v>
      </c>
      <c r="G76" s="183" t="s">
        <v>140</v>
      </c>
      <c r="H76" s="183" t="s">
        <v>153</v>
      </c>
      <c r="I76" s="183" t="s">
        <v>159</v>
      </c>
      <c r="J76" s="183"/>
      <c r="K76" s="183" t="s">
        <v>160</v>
      </c>
      <c r="L76" s="183"/>
    </row>
    <row r="77" spans="1:12" ht="117" customHeight="1">
      <c r="A77" s="181">
        <v>42</v>
      </c>
      <c r="B77" s="182" t="s">
        <v>273</v>
      </c>
      <c r="C77" s="183" t="s">
        <v>274</v>
      </c>
      <c r="D77" s="183" t="s">
        <v>275</v>
      </c>
      <c r="E77" s="183"/>
      <c r="F77" s="272">
        <v>3.4</v>
      </c>
      <c r="G77" s="183" t="s">
        <v>170</v>
      </c>
      <c r="H77" s="183" t="s">
        <v>153</v>
      </c>
      <c r="I77" s="183"/>
      <c r="J77" s="183" t="s">
        <v>142</v>
      </c>
      <c r="K77" s="183" t="s">
        <v>143</v>
      </c>
      <c r="L77" s="183"/>
    </row>
    <row r="78" spans="1:12" ht="102" customHeight="1">
      <c r="A78" s="181">
        <v>43</v>
      </c>
      <c r="B78" s="182" t="s">
        <v>276</v>
      </c>
      <c r="C78" s="183" t="s">
        <v>277</v>
      </c>
      <c r="D78" s="183" t="s">
        <v>278</v>
      </c>
      <c r="E78" s="183"/>
      <c r="F78" s="272">
        <v>33.1</v>
      </c>
      <c r="G78" s="183" t="s">
        <v>170</v>
      </c>
      <c r="H78" s="183" t="s">
        <v>153</v>
      </c>
      <c r="I78" s="183"/>
      <c r="J78" s="183" t="s">
        <v>142</v>
      </c>
      <c r="K78" s="183" t="s">
        <v>143</v>
      </c>
      <c r="L78" s="183"/>
    </row>
    <row r="79" spans="1:12" ht="90">
      <c r="A79" s="181">
        <v>44</v>
      </c>
      <c r="B79" s="182" t="s">
        <v>279</v>
      </c>
      <c r="C79" s="183" t="s">
        <v>280</v>
      </c>
      <c r="D79" s="183" t="s">
        <v>281</v>
      </c>
      <c r="E79" s="183"/>
      <c r="F79" s="272">
        <v>1</v>
      </c>
      <c r="G79" s="183" t="s">
        <v>42</v>
      </c>
      <c r="H79" s="183" t="s">
        <v>153</v>
      </c>
      <c r="I79" s="183"/>
      <c r="J79" s="183" t="s">
        <v>142</v>
      </c>
      <c r="K79" s="183" t="s">
        <v>143</v>
      </c>
      <c r="L79" s="183"/>
    </row>
    <row r="80" spans="1:12" ht="90">
      <c r="A80" s="181">
        <v>45</v>
      </c>
      <c r="B80" s="182" t="s">
        <v>282</v>
      </c>
      <c r="C80" s="183" t="s">
        <v>283</v>
      </c>
      <c r="D80" s="183" t="s">
        <v>284</v>
      </c>
      <c r="E80" s="183"/>
      <c r="F80" s="272">
        <v>25</v>
      </c>
      <c r="G80" s="183" t="s">
        <v>42</v>
      </c>
      <c r="H80" s="183" t="s">
        <v>153</v>
      </c>
      <c r="I80" s="183" t="s">
        <v>159</v>
      </c>
      <c r="J80" s="183"/>
      <c r="K80" s="183" t="s">
        <v>160</v>
      </c>
      <c r="L80" s="183"/>
    </row>
    <row r="81" spans="1:12" ht="90">
      <c r="A81" s="181">
        <v>46</v>
      </c>
      <c r="B81" s="182" t="s">
        <v>285</v>
      </c>
      <c r="C81" s="183" t="s">
        <v>286</v>
      </c>
      <c r="D81" s="183" t="s">
        <v>287</v>
      </c>
      <c r="E81" s="183"/>
      <c r="F81" s="272">
        <v>1.23</v>
      </c>
      <c r="G81" s="183" t="s">
        <v>42</v>
      </c>
      <c r="H81" s="183" t="s">
        <v>153</v>
      </c>
      <c r="I81" s="183"/>
      <c r="J81" s="183" t="s">
        <v>142</v>
      </c>
      <c r="K81" s="183" t="s">
        <v>143</v>
      </c>
      <c r="L81" s="183"/>
    </row>
    <row r="82" spans="1:12" ht="90">
      <c r="A82" s="181">
        <v>47</v>
      </c>
      <c r="B82" s="182" t="s">
        <v>288</v>
      </c>
      <c r="C82" s="183" t="s">
        <v>289</v>
      </c>
      <c r="D82" s="183" t="s">
        <v>290</v>
      </c>
      <c r="E82" s="183"/>
      <c r="F82" s="272">
        <v>25</v>
      </c>
      <c r="G82" s="183" t="s">
        <v>42</v>
      </c>
      <c r="H82" s="183" t="s">
        <v>153</v>
      </c>
      <c r="I82" s="183"/>
      <c r="J82" s="183" t="s">
        <v>142</v>
      </c>
      <c r="K82" s="183" t="s">
        <v>143</v>
      </c>
      <c r="L82" s="183"/>
    </row>
    <row r="83" spans="1:12" ht="90">
      <c r="A83" s="181">
        <v>48</v>
      </c>
      <c r="B83" s="182" t="s">
        <v>291</v>
      </c>
      <c r="C83" s="183" t="s">
        <v>189</v>
      </c>
      <c r="D83" s="183" t="s">
        <v>292</v>
      </c>
      <c r="E83" s="183"/>
      <c r="F83" s="272">
        <v>2</v>
      </c>
      <c r="G83" s="183" t="s">
        <v>42</v>
      </c>
      <c r="H83" s="183" t="s">
        <v>153</v>
      </c>
      <c r="I83" s="183"/>
      <c r="J83" s="183" t="s">
        <v>142</v>
      </c>
      <c r="K83" s="183" t="s">
        <v>143</v>
      </c>
      <c r="L83" s="183"/>
    </row>
    <row r="84" spans="1:12" ht="126">
      <c r="A84" s="181">
        <v>49</v>
      </c>
      <c r="B84" s="182" t="s">
        <v>293</v>
      </c>
      <c r="C84" s="183" t="s">
        <v>294</v>
      </c>
      <c r="D84" s="183" t="s">
        <v>295</v>
      </c>
      <c r="E84" s="183"/>
      <c r="F84" s="272">
        <v>68</v>
      </c>
      <c r="G84" s="183" t="s">
        <v>296</v>
      </c>
      <c r="H84" s="183" t="s">
        <v>153</v>
      </c>
      <c r="I84" s="183"/>
      <c r="J84" s="183" t="s">
        <v>142</v>
      </c>
      <c r="K84" s="183" t="s">
        <v>143</v>
      </c>
      <c r="L84" s="183"/>
    </row>
    <row r="85" spans="1:12" ht="126">
      <c r="A85" s="181">
        <v>50</v>
      </c>
      <c r="B85" s="182" t="s">
        <v>297</v>
      </c>
      <c r="C85" s="183" t="s">
        <v>298</v>
      </c>
      <c r="D85" s="183" t="s">
        <v>299</v>
      </c>
      <c r="E85" s="183"/>
      <c r="F85" s="272">
        <v>197</v>
      </c>
      <c r="G85" s="183" t="s">
        <v>296</v>
      </c>
      <c r="H85" s="183" t="s">
        <v>153</v>
      </c>
      <c r="I85" s="183"/>
      <c r="J85" s="183" t="s">
        <v>142</v>
      </c>
      <c r="K85" s="183" t="s">
        <v>143</v>
      </c>
      <c r="L85" s="183"/>
    </row>
    <row r="86" spans="1:12" ht="90">
      <c r="A86" s="181">
        <v>51</v>
      </c>
      <c r="B86" s="182" t="s">
        <v>300</v>
      </c>
      <c r="C86" s="183" t="s">
        <v>301</v>
      </c>
      <c r="D86" s="183" t="s">
        <v>302</v>
      </c>
      <c r="E86" s="183"/>
      <c r="F86" s="272">
        <v>80</v>
      </c>
      <c r="G86" s="183" t="s">
        <v>42</v>
      </c>
      <c r="H86" s="183" t="s">
        <v>153</v>
      </c>
      <c r="I86" s="183"/>
      <c r="J86" s="183" t="s">
        <v>142</v>
      </c>
      <c r="K86" s="183" t="s">
        <v>143</v>
      </c>
      <c r="L86" s="183"/>
    </row>
    <row r="87" spans="1:12" ht="90">
      <c r="A87" s="181">
        <v>52</v>
      </c>
      <c r="B87" s="182" t="s">
        <v>303</v>
      </c>
      <c r="C87" s="183" t="s">
        <v>237</v>
      </c>
      <c r="D87" s="183" t="s">
        <v>304</v>
      </c>
      <c r="E87" s="183"/>
      <c r="F87" s="272">
        <v>1</v>
      </c>
      <c r="G87" s="183" t="s">
        <v>42</v>
      </c>
      <c r="H87" s="183" t="s">
        <v>153</v>
      </c>
      <c r="I87" s="183"/>
      <c r="J87" s="183" t="s">
        <v>142</v>
      </c>
      <c r="K87" s="183" t="s">
        <v>143</v>
      </c>
      <c r="L87" s="183"/>
    </row>
    <row r="88" spans="1:12" ht="90">
      <c r="A88" s="181">
        <v>53</v>
      </c>
      <c r="B88" s="182" t="s">
        <v>305</v>
      </c>
      <c r="C88" s="183" t="s">
        <v>240</v>
      </c>
      <c r="D88" s="183" t="s">
        <v>306</v>
      </c>
      <c r="E88" s="183"/>
      <c r="F88" s="272"/>
      <c r="G88" s="183" t="s">
        <v>42</v>
      </c>
      <c r="H88" s="183" t="s">
        <v>153</v>
      </c>
      <c r="I88" s="183"/>
      <c r="J88" s="183" t="s">
        <v>142</v>
      </c>
      <c r="K88" s="183" t="s">
        <v>143</v>
      </c>
      <c r="L88" s="183"/>
    </row>
    <row r="89" spans="1:12" ht="90">
      <c r="A89" s="181">
        <v>54</v>
      </c>
      <c r="B89" s="182" t="s">
        <v>307</v>
      </c>
      <c r="C89" s="183" t="s">
        <v>308</v>
      </c>
      <c r="D89" s="183" t="s">
        <v>309</v>
      </c>
      <c r="E89" s="183"/>
      <c r="F89" s="272">
        <v>2</v>
      </c>
      <c r="G89" s="183" t="s">
        <v>42</v>
      </c>
      <c r="H89" s="183" t="s">
        <v>153</v>
      </c>
      <c r="I89" s="183"/>
      <c r="J89" s="183" t="s">
        <v>142</v>
      </c>
      <c r="K89" s="183" t="s">
        <v>143</v>
      </c>
      <c r="L89" s="183"/>
    </row>
    <row r="90" spans="1:12" ht="90">
      <c r="A90" s="181">
        <v>55</v>
      </c>
      <c r="B90" s="182" t="s">
        <v>310</v>
      </c>
      <c r="C90" s="183" t="s">
        <v>257</v>
      </c>
      <c r="D90" s="183" t="s">
        <v>311</v>
      </c>
      <c r="E90" s="183"/>
      <c r="F90" s="272">
        <v>3</v>
      </c>
      <c r="G90" s="183" t="s">
        <v>42</v>
      </c>
      <c r="H90" s="183" t="s">
        <v>153</v>
      </c>
      <c r="I90" s="183"/>
      <c r="J90" s="183" t="s">
        <v>142</v>
      </c>
      <c r="K90" s="183" t="s">
        <v>143</v>
      </c>
      <c r="L90" s="183"/>
    </row>
    <row r="91" spans="1:12" ht="108">
      <c r="A91" s="181">
        <v>56</v>
      </c>
      <c r="B91" s="182" t="s">
        <v>312</v>
      </c>
      <c r="C91" s="183" t="s">
        <v>313</v>
      </c>
      <c r="D91" s="183" t="s">
        <v>314</v>
      </c>
      <c r="E91" s="183"/>
      <c r="F91" s="272">
        <v>4</v>
      </c>
      <c r="G91" s="183" t="s">
        <v>42</v>
      </c>
      <c r="H91" s="183" t="s">
        <v>153</v>
      </c>
      <c r="I91" s="183"/>
      <c r="J91" s="183" t="s">
        <v>142</v>
      </c>
      <c r="K91" s="183" t="s">
        <v>143</v>
      </c>
      <c r="L91" s="183"/>
    </row>
    <row r="92" spans="1:12" ht="90">
      <c r="A92" s="181">
        <v>57</v>
      </c>
      <c r="B92" s="182" t="s">
        <v>315</v>
      </c>
      <c r="C92" s="183" t="s">
        <v>257</v>
      </c>
      <c r="D92" s="183" t="s">
        <v>316</v>
      </c>
      <c r="E92" s="183"/>
      <c r="F92" s="272">
        <v>0.5</v>
      </c>
      <c r="G92" s="183" t="s">
        <v>42</v>
      </c>
      <c r="H92" s="183" t="s">
        <v>153</v>
      </c>
      <c r="I92" s="183"/>
      <c r="J92" s="183" t="s">
        <v>142</v>
      </c>
      <c r="K92" s="183" t="s">
        <v>143</v>
      </c>
      <c r="L92" s="183"/>
    </row>
    <row r="93" spans="1:12" ht="90">
      <c r="A93" s="181">
        <v>58</v>
      </c>
      <c r="B93" s="182" t="s">
        <v>317</v>
      </c>
      <c r="C93" s="183" t="s">
        <v>257</v>
      </c>
      <c r="D93" s="183" t="s">
        <v>318</v>
      </c>
      <c r="E93" s="183"/>
      <c r="F93" s="272">
        <v>1.7</v>
      </c>
      <c r="G93" s="183" t="s">
        <v>42</v>
      </c>
      <c r="H93" s="183" t="s">
        <v>153</v>
      </c>
      <c r="I93" s="183"/>
      <c r="J93" s="183" t="s">
        <v>142</v>
      </c>
      <c r="K93" s="183" t="s">
        <v>143</v>
      </c>
      <c r="L93" s="183"/>
    </row>
    <row r="94" spans="1:12" ht="90">
      <c r="A94" s="181">
        <v>59</v>
      </c>
      <c r="B94" s="182" t="s">
        <v>319</v>
      </c>
      <c r="C94" s="183" t="s">
        <v>320</v>
      </c>
      <c r="D94" s="183" t="s">
        <v>321</v>
      </c>
      <c r="E94" s="183"/>
      <c r="F94" s="272">
        <v>0.6</v>
      </c>
      <c r="G94" s="183" t="s">
        <v>42</v>
      </c>
      <c r="H94" s="183" t="s">
        <v>153</v>
      </c>
      <c r="I94" s="183"/>
      <c r="J94" s="183" t="s">
        <v>142</v>
      </c>
      <c r="K94" s="183" t="s">
        <v>143</v>
      </c>
      <c r="L94" s="183"/>
    </row>
    <row r="95" spans="1:12" ht="90">
      <c r="A95" s="181">
        <v>60</v>
      </c>
      <c r="B95" s="182" t="s">
        <v>322</v>
      </c>
      <c r="C95" s="183" t="s">
        <v>198</v>
      </c>
      <c r="D95" s="183" t="s">
        <v>323</v>
      </c>
      <c r="E95" s="183"/>
      <c r="F95" s="272">
        <v>0.17</v>
      </c>
      <c r="G95" s="183" t="s">
        <v>42</v>
      </c>
      <c r="H95" s="183" t="s">
        <v>153</v>
      </c>
      <c r="I95" s="183" t="s">
        <v>159</v>
      </c>
      <c r="J95" s="183"/>
      <c r="K95" s="183" t="s">
        <v>160</v>
      </c>
      <c r="L95" s="183"/>
    </row>
    <row r="96" spans="1:12" ht="90">
      <c r="A96" s="181">
        <v>61</v>
      </c>
      <c r="B96" s="182" t="s">
        <v>324</v>
      </c>
      <c r="C96" s="183" t="s">
        <v>325</v>
      </c>
      <c r="D96" s="183" t="s">
        <v>326</v>
      </c>
      <c r="E96" s="183"/>
      <c r="F96" s="272">
        <v>20</v>
      </c>
      <c r="G96" s="183" t="s">
        <v>148</v>
      </c>
      <c r="H96" s="183" t="s">
        <v>153</v>
      </c>
      <c r="I96" s="183"/>
      <c r="J96" s="183" t="s">
        <v>142</v>
      </c>
      <c r="K96" s="183" t="s">
        <v>143</v>
      </c>
      <c r="L96" s="183"/>
    </row>
    <row r="97" spans="1:12" ht="90">
      <c r="A97" s="181">
        <v>62</v>
      </c>
      <c r="B97" s="182" t="s">
        <v>327</v>
      </c>
      <c r="C97" s="183" t="s">
        <v>328</v>
      </c>
      <c r="D97" s="183" t="s">
        <v>329</v>
      </c>
      <c r="E97" s="183"/>
      <c r="F97" s="272">
        <v>0.1132</v>
      </c>
      <c r="G97" s="183" t="s">
        <v>140</v>
      </c>
      <c r="H97" s="183" t="s">
        <v>153</v>
      </c>
      <c r="I97" s="183" t="s">
        <v>159</v>
      </c>
      <c r="J97" s="183"/>
      <c r="K97" s="183" t="s">
        <v>160</v>
      </c>
      <c r="L97" s="183"/>
    </row>
    <row r="98" spans="1:12" ht="180">
      <c r="A98" s="181">
        <v>63</v>
      </c>
      <c r="B98" s="182" t="s">
        <v>330</v>
      </c>
      <c r="C98" s="183" t="s">
        <v>331</v>
      </c>
      <c r="D98" s="183" t="s">
        <v>332</v>
      </c>
      <c r="E98" s="183"/>
      <c r="F98" s="272"/>
      <c r="G98" s="183" t="s">
        <v>333</v>
      </c>
      <c r="H98" s="183" t="s">
        <v>153</v>
      </c>
      <c r="I98" s="183" t="s">
        <v>159</v>
      </c>
      <c r="J98" s="183"/>
      <c r="K98" s="183" t="s">
        <v>160</v>
      </c>
      <c r="L98" s="183"/>
    </row>
    <row r="99" spans="1:12" ht="90">
      <c r="A99" s="181">
        <v>64</v>
      </c>
      <c r="B99" s="182" t="s">
        <v>334</v>
      </c>
      <c r="C99" s="183" t="s">
        <v>335</v>
      </c>
      <c r="D99" s="183" t="s">
        <v>336</v>
      </c>
      <c r="E99" s="183"/>
      <c r="F99" s="272">
        <v>18.170000000000002</v>
      </c>
      <c r="G99" s="183" t="s">
        <v>337</v>
      </c>
      <c r="H99" s="183" t="s">
        <v>6399</v>
      </c>
      <c r="I99" s="183"/>
      <c r="J99" s="183" t="s">
        <v>142</v>
      </c>
      <c r="K99" s="183" t="s">
        <v>143</v>
      </c>
      <c r="L99" s="183"/>
    </row>
    <row r="100" spans="1:12" ht="72">
      <c r="A100" s="181">
        <v>65</v>
      </c>
      <c r="B100" s="182" t="s">
        <v>338</v>
      </c>
      <c r="C100" s="183" t="s">
        <v>339</v>
      </c>
      <c r="D100" s="183" t="s">
        <v>340</v>
      </c>
      <c r="E100" s="183"/>
      <c r="F100" s="272">
        <v>33.520000000000003</v>
      </c>
      <c r="G100" s="183" t="s">
        <v>337</v>
      </c>
      <c r="H100" s="183" t="s">
        <v>6399</v>
      </c>
      <c r="I100" s="183"/>
      <c r="J100" s="183" t="s">
        <v>142</v>
      </c>
      <c r="K100" s="183" t="s">
        <v>143</v>
      </c>
      <c r="L100" s="183"/>
    </row>
    <row r="101" spans="1:12" ht="72">
      <c r="A101" s="181">
        <v>66</v>
      </c>
      <c r="B101" s="182" t="s">
        <v>341</v>
      </c>
      <c r="C101" s="183" t="s">
        <v>342</v>
      </c>
      <c r="D101" s="183" t="s">
        <v>343</v>
      </c>
      <c r="E101" s="183"/>
      <c r="F101" s="272">
        <v>51.25</v>
      </c>
      <c r="G101" s="183" t="s">
        <v>148</v>
      </c>
      <c r="H101" s="183" t="s">
        <v>6399</v>
      </c>
      <c r="I101" s="183"/>
      <c r="J101" s="183" t="s">
        <v>142</v>
      </c>
      <c r="K101" s="183" t="s">
        <v>143</v>
      </c>
      <c r="L101" s="183"/>
    </row>
    <row r="102" spans="1:12" ht="90">
      <c r="A102" s="181">
        <v>67</v>
      </c>
      <c r="B102" s="182" t="s">
        <v>344</v>
      </c>
      <c r="C102" s="183" t="s">
        <v>257</v>
      </c>
      <c r="D102" s="183" t="s">
        <v>345</v>
      </c>
      <c r="E102" s="183"/>
      <c r="F102" s="272">
        <v>2.4500000000000002</v>
      </c>
      <c r="G102" s="183" t="s">
        <v>42</v>
      </c>
      <c r="H102" s="183" t="s">
        <v>153</v>
      </c>
      <c r="I102" s="183"/>
      <c r="J102" s="183" t="s">
        <v>142</v>
      </c>
      <c r="K102" s="183" t="s">
        <v>143</v>
      </c>
      <c r="L102" s="183"/>
    </row>
    <row r="103" spans="1:12" ht="90">
      <c r="A103" s="181">
        <v>68</v>
      </c>
      <c r="B103" s="182" t="s">
        <v>346</v>
      </c>
      <c r="C103" s="183" t="s">
        <v>210</v>
      </c>
      <c r="D103" s="183" t="s">
        <v>347</v>
      </c>
      <c r="E103" s="183"/>
      <c r="F103" s="272">
        <v>3.7</v>
      </c>
      <c r="G103" s="183" t="s">
        <v>42</v>
      </c>
      <c r="H103" s="183" t="s">
        <v>153</v>
      </c>
      <c r="I103" s="183"/>
      <c r="J103" s="183" t="s">
        <v>142</v>
      </c>
      <c r="K103" s="183" t="s">
        <v>143</v>
      </c>
      <c r="L103" s="183"/>
    </row>
    <row r="104" spans="1:12" ht="90">
      <c r="A104" s="181">
        <v>69</v>
      </c>
      <c r="B104" s="182" t="s">
        <v>348</v>
      </c>
      <c r="C104" s="183" t="s">
        <v>210</v>
      </c>
      <c r="D104" s="183" t="s">
        <v>349</v>
      </c>
      <c r="E104" s="183"/>
      <c r="F104" s="272">
        <v>4.5599999999999996</v>
      </c>
      <c r="G104" s="183" t="s">
        <v>42</v>
      </c>
      <c r="H104" s="183" t="s">
        <v>153</v>
      </c>
      <c r="I104" s="183"/>
      <c r="J104" s="183" t="s">
        <v>142</v>
      </c>
      <c r="K104" s="183" t="s">
        <v>143</v>
      </c>
      <c r="L104" s="183"/>
    </row>
    <row r="105" spans="1:12" ht="72">
      <c r="A105" s="181">
        <v>70</v>
      </c>
      <c r="B105" s="182" t="s">
        <v>350</v>
      </c>
      <c r="C105" s="183" t="s">
        <v>210</v>
      </c>
      <c r="D105" s="183" t="s">
        <v>351</v>
      </c>
      <c r="E105" s="183"/>
      <c r="F105" s="272">
        <v>3.5</v>
      </c>
      <c r="G105" s="183" t="s">
        <v>42</v>
      </c>
      <c r="H105" s="183" t="s">
        <v>6399</v>
      </c>
      <c r="I105" s="183"/>
      <c r="J105" s="183" t="s">
        <v>142</v>
      </c>
      <c r="K105" s="183" t="s">
        <v>143</v>
      </c>
      <c r="L105" s="183"/>
    </row>
    <row r="106" spans="1:12" ht="84.6" customHeight="1">
      <c r="A106" s="181">
        <v>71</v>
      </c>
      <c r="B106" s="182" t="s">
        <v>352</v>
      </c>
      <c r="C106" s="183" t="s">
        <v>353</v>
      </c>
      <c r="D106" s="183" t="s">
        <v>354</v>
      </c>
      <c r="E106" s="183"/>
      <c r="F106" s="272">
        <v>0.09</v>
      </c>
      <c r="G106" s="183" t="s">
        <v>42</v>
      </c>
      <c r="H106" s="183" t="s">
        <v>6399</v>
      </c>
      <c r="I106" s="183" t="s">
        <v>159</v>
      </c>
      <c r="J106" s="183"/>
      <c r="K106" s="183" t="s">
        <v>160</v>
      </c>
      <c r="L106" s="183"/>
    </row>
    <row r="107" spans="1:12" ht="104.4" customHeight="1">
      <c r="A107" s="181">
        <v>72</v>
      </c>
      <c r="B107" s="182" t="s">
        <v>355</v>
      </c>
      <c r="C107" s="183" t="s">
        <v>356</v>
      </c>
      <c r="D107" s="183" t="s">
        <v>357</v>
      </c>
      <c r="E107" s="183"/>
      <c r="F107" s="272">
        <v>1.6</v>
      </c>
      <c r="G107" s="183" t="s">
        <v>42</v>
      </c>
      <c r="H107" s="183" t="s">
        <v>6399</v>
      </c>
      <c r="I107" s="183"/>
      <c r="J107" s="183" t="s">
        <v>142</v>
      </c>
      <c r="K107" s="183" t="s">
        <v>143</v>
      </c>
      <c r="L107" s="183"/>
    </row>
    <row r="108" spans="1:12" ht="93.6" customHeight="1">
      <c r="A108" s="181">
        <v>73</v>
      </c>
      <c r="B108" s="182" t="s">
        <v>6661</v>
      </c>
      <c r="C108" s="183" t="s">
        <v>356</v>
      </c>
      <c r="D108" s="183" t="s">
        <v>358</v>
      </c>
      <c r="E108" s="183"/>
      <c r="F108" s="272">
        <v>22.36</v>
      </c>
      <c r="G108" s="183" t="s">
        <v>42</v>
      </c>
      <c r="H108" s="183" t="s">
        <v>6399</v>
      </c>
      <c r="I108" s="183"/>
      <c r="J108" s="183" t="s">
        <v>142</v>
      </c>
      <c r="K108" s="183" t="s">
        <v>143</v>
      </c>
      <c r="L108" s="183"/>
    </row>
    <row r="109" spans="1:12" ht="72">
      <c r="A109" s="181">
        <v>74</v>
      </c>
      <c r="B109" s="182" t="s">
        <v>359</v>
      </c>
      <c r="C109" s="183" t="s">
        <v>189</v>
      </c>
      <c r="D109" s="183" t="s">
        <v>360</v>
      </c>
      <c r="E109" s="183"/>
      <c r="F109" s="272">
        <v>9.0399999999999994E-2</v>
      </c>
      <c r="G109" s="183" t="s">
        <v>42</v>
      </c>
      <c r="H109" s="183" t="s">
        <v>6399</v>
      </c>
      <c r="I109" s="183" t="s">
        <v>159</v>
      </c>
      <c r="J109" s="183"/>
      <c r="K109" s="183" t="s">
        <v>160</v>
      </c>
      <c r="L109" s="183"/>
    </row>
    <row r="110" spans="1:12" ht="90">
      <c r="A110" s="181">
        <v>75</v>
      </c>
      <c r="B110" s="182" t="s">
        <v>361</v>
      </c>
      <c r="C110" s="183" t="s">
        <v>210</v>
      </c>
      <c r="D110" s="183" t="s">
        <v>362</v>
      </c>
      <c r="E110" s="183"/>
      <c r="F110" s="272">
        <v>0.79920000000000002</v>
      </c>
      <c r="G110" s="183" t="s">
        <v>42</v>
      </c>
      <c r="H110" s="183" t="s">
        <v>153</v>
      </c>
      <c r="I110" s="183"/>
      <c r="J110" s="183" t="s">
        <v>142</v>
      </c>
      <c r="K110" s="183" t="s">
        <v>143</v>
      </c>
      <c r="L110" s="183"/>
    </row>
    <row r="111" spans="1:12" ht="108">
      <c r="A111" s="181">
        <v>76</v>
      </c>
      <c r="B111" s="182" t="s">
        <v>363</v>
      </c>
      <c r="C111" s="183" t="s">
        <v>251</v>
      </c>
      <c r="D111" s="183" t="s">
        <v>364</v>
      </c>
      <c r="E111" s="183"/>
      <c r="F111" s="272">
        <v>2.7</v>
      </c>
      <c r="G111" s="183" t="s">
        <v>140</v>
      </c>
      <c r="H111" s="183" t="s">
        <v>6398</v>
      </c>
      <c r="I111" s="183"/>
      <c r="J111" s="183" t="s">
        <v>142</v>
      </c>
      <c r="K111" s="183" t="s">
        <v>143</v>
      </c>
      <c r="L111" s="183"/>
    </row>
    <row r="112" spans="1:12" ht="39" customHeight="1">
      <c r="A112" s="177"/>
      <c r="B112" s="178" t="s">
        <v>365</v>
      </c>
      <c r="C112" s="261">
        <f t="shared" ref="C112:E112" si="8">COUNTA(C113:C117)</f>
        <v>5</v>
      </c>
      <c r="D112" s="261">
        <f t="shared" si="8"/>
        <v>3</v>
      </c>
      <c r="E112" s="261">
        <f t="shared" si="8"/>
        <v>4</v>
      </c>
      <c r="F112" s="262">
        <f>F113+F114+F115+F116+F117</f>
        <v>1271.9969999999998</v>
      </c>
      <c r="G112" s="179">
        <f t="shared" ref="G112:L112" si="9">COUNTA(G113:G117)</f>
        <v>5</v>
      </c>
      <c r="H112" s="179">
        <f t="shared" si="9"/>
        <v>2</v>
      </c>
      <c r="I112" s="179">
        <f t="shared" si="9"/>
        <v>2</v>
      </c>
      <c r="J112" s="179">
        <f t="shared" si="9"/>
        <v>2</v>
      </c>
      <c r="K112" s="179">
        <f t="shared" si="9"/>
        <v>5</v>
      </c>
      <c r="L112" s="179">
        <f t="shared" si="9"/>
        <v>0</v>
      </c>
    </row>
    <row r="113" spans="1:12" ht="160.19999999999999" customHeight="1">
      <c r="A113" s="181">
        <v>1</v>
      </c>
      <c r="B113" s="182" t="s">
        <v>366</v>
      </c>
      <c r="C113" s="183" t="s">
        <v>367</v>
      </c>
      <c r="D113" s="183"/>
      <c r="E113" s="183" t="s">
        <v>368</v>
      </c>
      <c r="F113" s="272">
        <v>305.89800000000002</v>
      </c>
      <c r="G113" s="183" t="s">
        <v>369</v>
      </c>
      <c r="H113" s="183"/>
      <c r="I113" s="183"/>
      <c r="J113" s="183" t="s">
        <v>44</v>
      </c>
      <c r="K113" s="183" t="s">
        <v>370</v>
      </c>
      <c r="L113" s="183"/>
    </row>
    <row r="114" spans="1:12" ht="157.19999999999999" customHeight="1">
      <c r="A114" s="181">
        <v>2</v>
      </c>
      <c r="B114" s="182" t="s">
        <v>371</v>
      </c>
      <c r="C114" s="183" t="s">
        <v>372</v>
      </c>
      <c r="D114" s="183" t="s">
        <v>6662</v>
      </c>
      <c r="E114" s="183" t="s">
        <v>373</v>
      </c>
      <c r="F114" s="272">
        <v>1.0389999999999999</v>
      </c>
      <c r="G114" s="183" t="s">
        <v>374</v>
      </c>
      <c r="H114" s="183" t="s">
        <v>6397</v>
      </c>
      <c r="I114" s="183"/>
      <c r="J114" s="183" t="s">
        <v>44</v>
      </c>
      <c r="K114" s="183" t="s">
        <v>375</v>
      </c>
      <c r="L114" s="183"/>
    </row>
    <row r="115" spans="1:12" ht="297" customHeight="1">
      <c r="A115" s="181">
        <v>3</v>
      </c>
      <c r="B115" s="182" t="s">
        <v>376</v>
      </c>
      <c r="C115" s="183" t="s">
        <v>377</v>
      </c>
      <c r="D115" s="183" t="s">
        <v>378</v>
      </c>
      <c r="E115" s="183" t="s">
        <v>379</v>
      </c>
      <c r="F115" s="272">
        <v>30.26</v>
      </c>
      <c r="G115" s="183" t="s">
        <v>380</v>
      </c>
      <c r="H115" s="179"/>
      <c r="I115" s="183" t="s">
        <v>159</v>
      </c>
      <c r="J115" s="179"/>
      <c r="K115" s="183" t="s">
        <v>381</v>
      </c>
      <c r="L115" s="179"/>
    </row>
    <row r="116" spans="1:12" ht="255" customHeight="1">
      <c r="A116" s="181">
        <v>4</v>
      </c>
      <c r="B116" s="182" t="s">
        <v>382</v>
      </c>
      <c r="C116" s="183" t="s">
        <v>383</v>
      </c>
      <c r="D116" s="183" t="s">
        <v>384</v>
      </c>
      <c r="E116" s="183"/>
      <c r="F116" s="272">
        <v>879.3</v>
      </c>
      <c r="G116" s="183" t="s">
        <v>385</v>
      </c>
      <c r="H116" s="183" t="s">
        <v>386</v>
      </c>
      <c r="I116" s="183"/>
      <c r="J116" s="179"/>
      <c r="K116" s="183" t="s">
        <v>387</v>
      </c>
      <c r="L116" s="179"/>
    </row>
    <row r="117" spans="1:12" ht="144">
      <c r="A117" s="181">
        <v>5</v>
      </c>
      <c r="B117" s="182" t="s">
        <v>388</v>
      </c>
      <c r="C117" s="183" t="s">
        <v>389</v>
      </c>
      <c r="D117" s="183"/>
      <c r="E117" s="183" t="s">
        <v>390</v>
      </c>
      <c r="F117" s="272">
        <v>55.5</v>
      </c>
      <c r="G117" s="183" t="s">
        <v>391</v>
      </c>
      <c r="H117" s="183"/>
      <c r="I117" s="183" t="s">
        <v>159</v>
      </c>
      <c r="J117" s="183"/>
      <c r="K117" s="183" t="s">
        <v>392</v>
      </c>
      <c r="L117" s="183"/>
    </row>
    <row r="118" spans="1:12" ht="42" customHeight="1">
      <c r="A118" s="177"/>
      <c r="B118" s="178" t="s">
        <v>393</v>
      </c>
      <c r="C118" s="261">
        <f t="shared" ref="C118:E118" si="10">COUNTA(C119:C134)</f>
        <v>16</v>
      </c>
      <c r="D118" s="261">
        <f t="shared" si="10"/>
        <v>12</v>
      </c>
      <c r="E118" s="261">
        <f t="shared" si="10"/>
        <v>16</v>
      </c>
      <c r="F118" s="262">
        <f>SUM(F119:F134)</f>
        <v>70.595879999999994</v>
      </c>
      <c r="G118" s="179">
        <f t="shared" ref="G118:L118" si="11">COUNTA(G119:G134)</f>
        <v>16</v>
      </c>
      <c r="H118" s="179">
        <f t="shared" si="11"/>
        <v>9</v>
      </c>
      <c r="I118" s="179">
        <f t="shared" si="11"/>
        <v>2</v>
      </c>
      <c r="J118" s="179">
        <f t="shared" si="11"/>
        <v>14</v>
      </c>
      <c r="K118" s="179">
        <f t="shared" si="11"/>
        <v>16</v>
      </c>
      <c r="L118" s="179">
        <f t="shared" si="11"/>
        <v>0</v>
      </c>
    </row>
    <row r="119" spans="1:12" ht="87.6" customHeight="1">
      <c r="A119" s="181">
        <v>1</v>
      </c>
      <c r="B119" s="182" t="s">
        <v>394</v>
      </c>
      <c r="C119" s="183" t="s">
        <v>395</v>
      </c>
      <c r="D119" s="183" t="s">
        <v>396</v>
      </c>
      <c r="E119" s="183" t="s">
        <v>397</v>
      </c>
      <c r="F119" s="272">
        <v>1.9518799999999998</v>
      </c>
      <c r="G119" s="183" t="s">
        <v>398</v>
      </c>
      <c r="H119" s="183" t="s">
        <v>6396</v>
      </c>
      <c r="I119" s="179"/>
      <c r="J119" s="183" t="s">
        <v>399</v>
      </c>
      <c r="K119" s="183" t="s">
        <v>400</v>
      </c>
      <c r="L119" s="183"/>
    </row>
    <row r="120" spans="1:12" ht="72">
      <c r="A120" s="181">
        <v>2</v>
      </c>
      <c r="B120" s="182" t="s">
        <v>401</v>
      </c>
      <c r="C120" s="183" t="s">
        <v>402</v>
      </c>
      <c r="D120" s="183" t="s">
        <v>403</v>
      </c>
      <c r="E120" s="183" t="s">
        <v>404</v>
      </c>
      <c r="F120" s="272">
        <v>0.14099999999999999</v>
      </c>
      <c r="G120" s="183" t="s">
        <v>405</v>
      </c>
      <c r="H120" s="183" t="s">
        <v>406</v>
      </c>
      <c r="I120" s="179"/>
      <c r="J120" s="183" t="s">
        <v>399</v>
      </c>
      <c r="K120" s="183" t="s">
        <v>400</v>
      </c>
      <c r="L120" s="183"/>
    </row>
    <row r="121" spans="1:12" ht="47.4" customHeight="1">
      <c r="A121" s="181">
        <v>3</v>
      </c>
      <c r="B121" s="182" t="s">
        <v>407</v>
      </c>
      <c r="C121" s="183" t="s">
        <v>408</v>
      </c>
      <c r="D121" s="179"/>
      <c r="E121" s="183" t="s">
        <v>409</v>
      </c>
      <c r="F121" s="272">
        <v>1.44859</v>
      </c>
      <c r="G121" s="183" t="s">
        <v>410</v>
      </c>
      <c r="H121" s="179"/>
      <c r="I121" s="179"/>
      <c r="J121" s="183" t="s">
        <v>399</v>
      </c>
      <c r="K121" s="183" t="s">
        <v>400</v>
      </c>
      <c r="L121" s="183"/>
    </row>
    <row r="122" spans="1:12" ht="72">
      <c r="A122" s="181">
        <v>4</v>
      </c>
      <c r="B122" s="182" t="s">
        <v>411</v>
      </c>
      <c r="C122" s="183" t="s">
        <v>412</v>
      </c>
      <c r="D122" s="183" t="s">
        <v>413</v>
      </c>
      <c r="E122" s="183" t="s">
        <v>414</v>
      </c>
      <c r="F122" s="272">
        <v>8.0348600000000001</v>
      </c>
      <c r="G122" s="183" t="s">
        <v>415</v>
      </c>
      <c r="H122" s="183" t="s">
        <v>416</v>
      </c>
      <c r="I122" s="179"/>
      <c r="J122" s="183" t="s">
        <v>399</v>
      </c>
      <c r="K122" s="183" t="s">
        <v>400</v>
      </c>
      <c r="L122" s="183"/>
    </row>
    <row r="123" spans="1:12" ht="108">
      <c r="A123" s="181">
        <v>5</v>
      </c>
      <c r="B123" s="182" t="s">
        <v>417</v>
      </c>
      <c r="C123" s="183" t="s">
        <v>418</v>
      </c>
      <c r="D123" s="183" t="s">
        <v>419</v>
      </c>
      <c r="E123" s="183" t="s">
        <v>420</v>
      </c>
      <c r="F123" s="272">
        <v>20.670639999999999</v>
      </c>
      <c r="G123" s="183" t="s">
        <v>421</v>
      </c>
      <c r="H123" s="179"/>
      <c r="I123" s="179"/>
      <c r="J123" s="183" t="s">
        <v>399</v>
      </c>
      <c r="K123" s="183" t="s">
        <v>400</v>
      </c>
      <c r="L123" s="183"/>
    </row>
    <row r="124" spans="1:12" ht="54">
      <c r="A124" s="181">
        <v>6</v>
      </c>
      <c r="B124" s="182" t="s">
        <v>422</v>
      </c>
      <c r="C124" s="183" t="s">
        <v>423</v>
      </c>
      <c r="D124" s="183" t="s">
        <v>424</v>
      </c>
      <c r="E124" s="183" t="s">
        <v>425</v>
      </c>
      <c r="F124" s="272">
        <v>0.18275999999999998</v>
      </c>
      <c r="G124" s="183" t="s">
        <v>426</v>
      </c>
      <c r="H124" s="179"/>
      <c r="I124" s="179"/>
      <c r="J124" s="183" t="s">
        <v>399</v>
      </c>
      <c r="K124" s="183" t="s">
        <v>400</v>
      </c>
      <c r="L124" s="183"/>
    </row>
    <row r="125" spans="1:12" ht="54">
      <c r="A125" s="181">
        <v>7</v>
      </c>
      <c r="B125" s="182" t="s">
        <v>427</v>
      </c>
      <c r="C125" s="183" t="s">
        <v>428</v>
      </c>
      <c r="D125" s="183" t="s">
        <v>429</v>
      </c>
      <c r="E125" s="183" t="s">
        <v>430</v>
      </c>
      <c r="F125" s="272">
        <v>1.3665</v>
      </c>
      <c r="G125" s="183" t="s">
        <v>431</v>
      </c>
      <c r="H125" s="183" t="s">
        <v>432</v>
      </c>
      <c r="I125" s="183" t="s">
        <v>433</v>
      </c>
      <c r="J125" s="183"/>
      <c r="K125" s="183" t="s">
        <v>400</v>
      </c>
      <c r="L125" s="183"/>
    </row>
    <row r="126" spans="1:12" ht="90">
      <c r="A126" s="181">
        <v>8</v>
      </c>
      <c r="B126" s="182" t="s">
        <v>434</v>
      </c>
      <c r="C126" s="183" t="s">
        <v>435</v>
      </c>
      <c r="D126" s="183" t="s">
        <v>429</v>
      </c>
      <c r="E126" s="183" t="s">
        <v>436</v>
      </c>
      <c r="F126" s="272">
        <v>0.43812000000000001</v>
      </c>
      <c r="G126" s="183" t="s">
        <v>431</v>
      </c>
      <c r="H126" s="183" t="s">
        <v>437</v>
      </c>
      <c r="I126" s="183" t="s">
        <v>433</v>
      </c>
      <c r="J126" s="183"/>
      <c r="K126" s="183" t="s">
        <v>400</v>
      </c>
      <c r="L126" s="183"/>
    </row>
    <row r="127" spans="1:12" ht="66.75" customHeight="1">
      <c r="A127" s="181">
        <v>9</v>
      </c>
      <c r="B127" s="182" t="s">
        <v>438</v>
      </c>
      <c r="C127" s="183" t="s">
        <v>439</v>
      </c>
      <c r="D127" s="183" t="s">
        <v>440</v>
      </c>
      <c r="E127" s="183" t="s">
        <v>441</v>
      </c>
      <c r="F127" s="272">
        <v>4.8359199999999998</v>
      </c>
      <c r="G127" s="183" t="s">
        <v>442</v>
      </c>
      <c r="H127" s="183"/>
      <c r="I127" s="183"/>
      <c r="J127" s="183" t="s">
        <v>399</v>
      </c>
      <c r="K127" s="183" t="s">
        <v>400</v>
      </c>
      <c r="L127" s="183"/>
    </row>
    <row r="128" spans="1:12" ht="54">
      <c r="A128" s="181">
        <v>10</v>
      </c>
      <c r="B128" s="182" t="s">
        <v>443</v>
      </c>
      <c r="C128" s="183" t="s">
        <v>444</v>
      </c>
      <c r="D128" s="179"/>
      <c r="E128" s="183" t="s">
        <v>445</v>
      </c>
      <c r="F128" s="272">
        <v>0.30448000000000003</v>
      </c>
      <c r="G128" s="183" t="s">
        <v>446</v>
      </c>
      <c r="H128" s="183" t="s">
        <v>447</v>
      </c>
      <c r="I128" s="179"/>
      <c r="J128" s="183" t="s">
        <v>399</v>
      </c>
      <c r="K128" s="183" t="s">
        <v>400</v>
      </c>
      <c r="L128" s="183"/>
    </row>
    <row r="129" spans="1:12" ht="69.75" customHeight="1">
      <c r="A129" s="181">
        <v>11</v>
      </c>
      <c r="B129" s="182" t="s">
        <v>448</v>
      </c>
      <c r="C129" s="183" t="s">
        <v>449</v>
      </c>
      <c r="D129" s="183" t="s">
        <v>450</v>
      </c>
      <c r="E129" s="183" t="s">
        <v>451</v>
      </c>
      <c r="F129" s="272">
        <v>4.2142999999999997</v>
      </c>
      <c r="G129" s="183" t="s">
        <v>452</v>
      </c>
      <c r="H129" s="179"/>
      <c r="I129" s="179"/>
      <c r="J129" s="183" t="s">
        <v>399</v>
      </c>
      <c r="K129" s="183" t="s">
        <v>400</v>
      </c>
      <c r="L129" s="183"/>
    </row>
    <row r="130" spans="1:12" ht="69.75" customHeight="1">
      <c r="A130" s="181">
        <v>12</v>
      </c>
      <c r="B130" s="182" t="s">
        <v>453</v>
      </c>
      <c r="C130" s="183" t="s">
        <v>454</v>
      </c>
      <c r="D130" s="183" t="s">
        <v>455</v>
      </c>
      <c r="E130" s="183" t="s">
        <v>456</v>
      </c>
      <c r="F130" s="272">
        <v>0.42838000000000004</v>
      </c>
      <c r="G130" s="183" t="s">
        <v>457</v>
      </c>
      <c r="H130" s="179"/>
      <c r="I130" s="179"/>
      <c r="J130" s="183" t="s">
        <v>399</v>
      </c>
      <c r="K130" s="183" t="s">
        <v>400</v>
      </c>
      <c r="L130" s="183"/>
    </row>
    <row r="131" spans="1:12" ht="69.75" customHeight="1">
      <c r="A131" s="181">
        <v>13</v>
      </c>
      <c r="B131" s="182" t="s">
        <v>458</v>
      </c>
      <c r="C131" s="183" t="s">
        <v>459</v>
      </c>
      <c r="D131" s="183" t="s">
        <v>6386</v>
      </c>
      <c r="E131" s="183" t="s">
        <v>460</v>
      </c>
      <c r="F131" s="272">
        <v>4.5574000000000003</v>
      </c>
      <c r="G131" s="183" t="s">
        <v>461</v>
      </c>
      <c r="H131" s="179"/>
      <c r="I131" s="179"/>
      <c r="J131" s="183" t="s">
        <v>399</v>
      </c>
      <c r="K131" s="183" t="s">
        <v>400</v>
      </c>
      <c r="L131" s="183"/>
    </row>
    <row r="132" spans="1:12" ht="54">
      <c r="A132" s="181">
        <v>14</v>
      </c>
      <c r="B132" s="182" t="s">
        <v>462</v>
      </c>
      <c r="C132" s="183" t="s">
        <v>463</v>
      </c>
      <c r="D132" s="179"/>
      <c r="E132" s="183" t="s">
        <v>464</v>
      </c>
      <c r="F132" s="272">
        <v>16.38428</v>
      </c>
      <c r="G132" s="183" t="s">
        <v>465</v>
      </c>
      <c r="H132" s="183" t="s">
        <v>466</v>
      </c>
      <c r="I132" s="179"/>
      <c r="J132" s="183" t="s">
        <v>399</v>
      </c>
      <c r="K132" s="183" t="s">
        <v>400</v>
      </c>
      <c r="L132" s="183"/>
    </row>
    <row r="133" spans="1:12" ht="70.2" customHeight="1">
      <c r="A133" s="181">
        <v>15</v>
      </c>
      <c r="B133" s="182" t="s">
        <v>467</v>
      </c>
      <c r="C133" s="183" t="s">
        <v>468</v>
      </c>
      <c r="D133" s="183" t="s">
        <v>469</v>
      </c>
      <c r="E133" s="183" t="s">
        <v>470</v>
      </c>
      <c r="F133" s="272">
        <v>5.2915000000000001</v>
      </c>
      <c r="G133" s="183" t="s">
        <v>471</v>
      </c>
      <c r="H133" s="183" t="s">
        <v>472</v>
      </c>
      <c r="I133" s="179"/>
      <c r="J133" s="183" t="s">
        <v>399</v>
      </c>
      <c r="K133" s="183" t="s">
        <v>400</v>
      </c>
      <c r="L133" s="183"/>
    </row>
    <row r="134" spans="1:12" ht="54">
      <c r="A134" s="181">
        <v>16</v>
      </c>
      <c r="B134" s="182" t="s">
        <v>473</v>
      </c>
      <c r="C134" s="183" t="s">
        <v>474</v>
      </c>
      <c r="D134" s="179"/>
      <c r="E134" s="183" t="s">
        <v>475</v>
      </c>
      <c r="F134" s="272">
        <v>0.34526999999999997</v>
      </c>
      <c r="G134" s="183" t="s">
        <v>476</v>
      </c>
      <c r="H134" s="183" t="s">
        <v>477</v>
      </c>
      <c r="I134" s="179"/>
      <c r="J134" s="183" t="s">
        <v>399</v>
      </c>
      <c r="K134" s="183" t="s">
        <v>400</v>
      </c>
      <c r="L134" s="183"/>
    </row>
    <row r="135" spans="1:12" ht="43.95" customHeight="1">
      <c r="A135" s="177"/>
      <c r="B135" s="178" t="s">
        <v>478</v>
      </c>
      <c r="C135" s="261">
        <f t="shared" ref="C135:E135" si="12">COUNTA(C136:C155)</f>
        <v>20</v>
      </c>
      <c r="D135" s="261">
        <f t="shared" si="12"/>
        <v>6</v>
      </c>
      <c r="E135" s="261">
        <f t="shared" si="12"/>
        <v>20</v>
      </c>
      <c r="F135" s="262">
        <f>SUM(F136:F155)</f>
        <v>139.1</v>
      </c>
      <c r="G135" s="179">
        <f t="shared" ref="G135:L135" si="13">COUNTA(G136:G155)</f>
        <v>20</v>
      </c>
      <c r="H135" s="179">
        <f t="shared" si="13"/>
        <v>20</v>
      </c>
      <c r="I135" s="179">
        <f t="shared" si="13"/>
        <v>7</v>
      </c>
      <c r="J135" s="179">
        <f t="shared" si="13"/>
        <v>13</v>
      </c>
      <c r="K135" s="179">
        <f t="shared" si="13"/>
        <v>19</v>
      </c>
      <c r="L135" s="179">
        <f t="shared" si="13"/>
        <v>0</v>
      </c>
    </row>
    <row r="136" spans="1:12" ht="72">
      <c r="A136" s="181">
        <v>1</v>
      </c>
      <c r="B136" s="182" t="s">
        <v>6663</v>
      </c>
      <c r="C136" s="183" t="s">
        <v>480</v>
      </c>
      <c r="D136" s="183"/>
      <c r="E136" s="183" t="s">
        <v>481</v>
      </c>
      <c r="F136" s="272">
        <v>0.16</v>
      </c>
      <c r="G136" s="184" t="s">
        <v>482</v>
      </c>
      <c r="H136" s="184" t="s">
        <v>6395</v>
      </c>
      <c r="I136" s="184"/>
      <c r="J136" s="184" t="s">
        <v>44</v>
      </c>
      <c r="K136" s="184" t="s">
        <v>484</v>
      </c>
      <c r="L136" s="186"/>
    </row>
    <row r="137" spans="1:12" ht="72">
      <c r="A137" s="181">
        <v>2</v>
      </c>
      <c r="B137" s="182" t="s">
        <v>6664</v>
      </c>
      <c r="C137" s="183" t="s">
        <v>480</v>
      </c>
      <c r="D137" s="183"/>
      <c r="E137" s="183" t="s">
        <v>486</v>
      </c>
      <c r="F137" s="272">
        <v>0.11</v>
      </c>
      <c r="G137" s="184" t="s">
        <v>485</v>
      </c>
      <c r="H137" s="184" t="s">
        <v>487</v>
      </c>
      <c r="I137" s="184" t="s">
        <v>44</v>
      </c>
      <c r="J137" s="184"/>
      <c r="K137" s="184" t="s">
        <v>488</v>
      </c>
      <c r="L137" s="186"/>
    </row>
    <row r="138" spans="1:12" ht="54">
      <c r="A138" s="181">
        <v>3</v>
      </c>
      <c r="B138" s="182" t="s">
        <v>6665</v>
      </c>
      <c r="C138" s="183" t="s">
        <v>490</v>
      </c>
      <c r="D138" s="183"/>
      <c r="E138" s="183" t="s">
        <v>491</v>
      </c>
      <c r="F138" s="272">
        <v>0.15</v>
      </c>
      <c r="G138" s="184" t="s">
        <v>489</v>
      </c>
      <c r="H138" s="184" t="s">
        <v>6394</v>
      </c>
      <c r="I138" s="184"/>
      <c r="J138" s="184" t="s">
        <v>44</v>
      </c>
      <c r="K138" s="184" t="s">
        <v>492</v>
      </c>
      <c r="L138" s="186"/>
    </row>
    <row r="139" spans="1:12" ht="72">
      <c r="A139" s="181">
        <v>4</v>
      </c>
      <c r="B139" s="182" t="s">
        <v>493</v>
      </c>
      <c r="C139" s="183" t="s">
        <v>494</v>
      </c>
      <c r="D139" s="183"/>
      <c r="E139" s="183" t="s">
        <v>495</v>
      </c>
      <c r="F139" s="272">
        <v>0.02</v>
      </c>
      <c r="G139" s="184" t="s">
        <v>496</v>
      </c>
      <c r="H139" s="184" t="s">
        <v>497</v>
      </c>
      <c r="I139" s="184" t="s">
        <v>44</v>
      </c>
      <c r="J139" s="184"/>
      <c r="K139" s="184" t="s">
        <v>498</v>
      </c>
      <c r="L139" s="186"/>
    </row>
    <row r="140" spans="1:12" ht="81.599999999999994" customHeight="1">
      <c r="A140" s="181">
        <v>5</v>
      </c>
      <c r="B140" s="182" t="s">
        <v>499</v>
      </c>
      <c r="C140" s="183" t="s">
        <v>500</v>
      </c>
      <c r="D140" s="183"/>
      <c r="E140" s="183" t="s">
        <v>501</v>
      </c>
      <c r="F140" s="272">
        <v>0.2</v>
      </c>
      <c r="G140" s="184" t="s">
        <v>502</v>
      </c>
      <c r="H140" s="184" t="s">
        <v>503</v>
      </c>
      <c r="I140" s="184"/>
      <c r="J140" s="184" t="s">
        <v>44</v>
      </c>
      <c r="K140" s="184" t="s">
        <v>504</v>
      </c>
      <c r="L140" s="186"/>
    </row>
    <row r="141" spans="1:12" ht="72">
      <c r="A141" s="181">
        <v>6</v>
      </c>
      <c r="B141" s="182" t="s">
        <v>505</v>
      </c>
      <c r="C141" s="183" t="s">
        <v>506</v>
      </c>
      <c r="D141" s="183"/>
      <c r="E141" s="183" t="s">
        <v>507</v>
      </c>
      <c r="F141" s="272">
        <v>0.82</v>
      </c>
      <c r="G141" s="184" t="s">
        <v>508</v>
      </c>
      <c r="H141" s="184" t="s">
        <v>509</v>
      </c>
      <c r="I141" s="184" t="s">
        <v>44</v>
      </c>
      <c r="J141" s="184"/>
      <c r="K141" s="184" t="s">
        <v>510</v>
      </c>
      <c r="L141" s="186"/>
    </row>
    <row r="142" spans="1:12" ht="72">
      <c r="A142" s="181">
        <v>7</v>
      </c>
      <c r="B142" s="182" t="s">
        <v>511</v>
      </c>
      <c r="C142" s="183" t="s">
        <v>512</v>
      </c>
      <c r="D142" s="183"/>
      <c r="E142" s="183" t="s">
        <v>513</v>
      </c>
      <c r="F142" s="272">
        <v>0.3</v>
      </c>
      <c r="G142" s="184" t="s">
        <v>514</v>
      </c>
      <c r="H142" s="184" t="s">
        <v>515</v>
      </c>
      <c r="I142" s="184"/>
      <c r="J142" s="184" t="s">
        <v>44</v>
      </c>
      <c r="K142" s="184" t="s">
        <v>516</v>
      </c>
      <c r="L142" s="186"/>
    </row>
    <row r="143" spans="1:12" ht="144">
      <c r="A143" s="181">
        <v>8</v>
      </c>
      <c r="B143" s="182" t="s">
        <v>517</v>
      </c>
      <c r="C143" s="183" t="s">
        <v>518</v>
      </c>
      <c r="D143" s="183"/>
      <c r="E143" s="183" t="s">
        <v>519</v>
      </c>
      <c r="F143" s="272">
        <v>5.2</v>
      </c>
      <c r="G143" s="184" t="s">
        <v>520</v>
      </c>
      <c r="H143" s="184" t="s">
        <v>521</v>
      </c>
      <c r="I143" s="184"/>
      <c r="J143" s="184" t="s">
        <v>44</v>
      </c>
      <c r="K143" s="184" t="s">
        <v>516</v>
      </c>
      <c r="L143" s="186"/>
    </row>
    <row r="144" spans="1:12" ht="123" customHeight="1">
      <c r="A144" s="181">
        <v>9</v>
      </c>
      <c r="B144" s="182" t="s">
        <v>522</v>
      </c>
      <c r="C144" s="183" t="s">
        <v>523</v>
      </c>
      <c r="D144" s="183"/>
      <c r="E144" s="183" t="s">
        <v>524</v>
      </c>
      <c r="F144" s="272">
        <v>1.03</v>
      </c>
      <c r="G144" s="184" t="s">
        <v>522</v>
      </c>
      <c r="H144" s="184" t="s">
        <v>6390</v>
      </c>
      <c r="I144" s="184" t="s">
        <v>44</v>
      </c>
      <c r="J144" s="184"/>
      <c r="K144" s="184" t="s">
        <v>525</v>
      </c>
      <c r="L144" s="186"/>
    </row>
    <row r="145" spans="1:12" ht="72">
      <c r="A145" s="181">
        <v>10</v>
      </c>
      <c r="B145" s="182" t="s">
        <v>526</v>
      </c>
      <c r="C145" s="183" t="s">
        <v>527</v>
      </c>
      <c r="D145" s="183"/>
      <c r="E145" s="183" t="s">
        <v>528</v>
      </c>
      <c r="F145" s="272">
        <v>12.5</v>
      </c>
      <c r="G145" s="184" t="s">
        <v>529</v>
      </c>
      <c r="H145" s="184" t="s">
        <v>6391</v>
      </c>
      <c r="I145" s="184" t="s">
        <v>44</v>
      </c>
      <c r="J145" s="184"/>
      <c r="K145" s="184" t="s">
        <v>525</v>
      </c>
      <c r="L145" s="186"/>
    </row>
    <row r="146" spans="1:12" ht="108">
      <c r="A146" s="181">
        <v>11</v>
      </c>
      <c r="B146" s="182" t="s">
        <v>531</v>
      </c>
      <c r="C146" s="183" t="s">
        <v>532</v>
      </c>
      <c r="D146" s="183"/>
      <c r="E146" s="183" t="s">
        <v>533</v>
      </c>
      <c r="F146" s="272">
        <v>0.1</v>
      </c>
      <c r="G146" s="184" t="s">
        <v>534</v>
      </c>
      <c r="H146" s="184" t="s">
        <v>535</v>
      </c>
      <c r="I146" s="184"/>
      <c r="J146" s="184" t="s">
        <v>44</v>
      </c>
      <c r="K146" s="184" t="s">
        <v>525</v>
      </c>
      <c r="L146" s="186"/>
    </row>
    <row r="147" spans="1:12" ht="72">
      <c r="A147" s="181">
        <v>12</v>
      </c>
      <c r="B147" s="182" t="s">
        <v>536</v>
      </c>
      <c r="C147" s="183" t="s">
        <v>537</v>
      </c>
      <c r="D147" s="183"/>
      <c r="E147" s="183" t="s">
        <v>538</v>
      </c>
      <c r="F147" s="272">
        <v>0.03</v>
      </c>
      <c r="G147" s="184" t="s">
        <v>539</v>
      </c>
      <c r="H147" s="184" t="s">
        <v>6392</v>
      </c>
      <c r="I147" s="184" t="s">
        <v>44</v>
      </c>
      <c r="J147" s="184"/>
      <c r="K147" s="184" t="s">
        <v>540</v>
      </c>
      <c r="L147" s="186"/>
    </row>
    <row r="148" spans="1:12" ht="69.599999999999994" customHeight="1">
      <c r="A148" s="181">
        <v>13</v>
      </c>
      <c r="B148" s="182" t="s">
        <v>541</v>
      </c>
      <c r="C148" s="183" t="s">
        <v>542</v>
      </c>
      <c r="D148" s="183"/>
      <c r="E148" s="183" t="s">
        <v>543</v>
      </c>
      <c r="F148" s="272">
        <v>0.3</v>
      </c>
      <c r="G148" s="184" t="s">
        <v>544</v>
      </c>
      <c r="H148" s="184" t="s">
        <v>6393</v>
      </c>
      <c r="I148" s="184"/>
      <c r="J148" s="184" t="s">
        <v>44</v>
      </c>
      <c r="K148" s="184"/>
      <c r="L148" s="186"/>
    </row>
    <row r="149" spans="1:12" ht="68.400000000000006" customHeight="1">
      <c r="A149" s="181">
        <v>14</v>
      </c>
      <c r="B149" s="182" t="s">
        <v>545</v>
      </c>
      <c r="C149" s="183" t="s">
        <v>546</v>
      </c>
      <c r="D149" s="183"/>
      <c r="E149" s="183" t="s">
        <v>547</v>
      </c>
      <c r="F149" s="272">
        <v>1.46</v>
      </c>
      <c r="G149" s="184" t="s">
        <v>548</v>
      </c>
      <c r="H149" s="184" t="s">
        <v>549</v>
      </c>
      <c r="I149" s="184" t="s">
        <v>44</v>
      </c>
      <c r="J149" s="184"/>
      <c r="K149" s="184" t="s">
        <v>488</v>
      </c>
      <c r="L149" s="186"/>
    </row>
    <row r="150" spans="1:12" ht="126">
      <c r="A150" s="181">
        <v>15</v>
      </c>
      <c r="B150" s="182" t="s">
        <v>551</v>
      </c>
      <c r="C150" s="183" t="s">
        <v>552</v>
      </c>
      <c r="D150" s="183" t="s">
        <v>553</v>
      </c>
      <c r="E150" s="183" t="s">
        <v>554</v>
      </c>
      <c r="F150" s="272">
        <v>3</v>
      </c>
      <c r="G150" s="184" t="s">
        <v>548</v>
      </c>
      <c r="H150" s="184" t="s">
        <v>555</v>
      </c>
      <c r="I150" s="184"/>
      <c r="J150" s="184" t="s">
        <v>44</v>
      </c>
      <c r="K150" s="184" t="s">
        <v>556</v>
      </c>
      <c r="L150" s="186"/>
    </row>
    <row r="151" spans="1:12" ht="102.6" customHeight="1">
      <c r="A151" s="181">
        <v>16</v>
      </c>
      <c r="B151" s="182" t="s">
        <v>558</v>
      </c>
      <c r="C151" s="183" t="s">
        <v>559</v>
      </c>
      <c r="D151" s="183" t="s">
        <v>560</v>
      </c>
      <c r="E151" s="183" t="s">
        <v>561</v>
      </c>
      <c r="F151" s="272">
        <v>55.88</v>
      </c>
      <c r="G151" s="184" t="s">
        <v>562</v>
      </c>
      <c r="H151" s="184" t="s">
        <v>563</v>
      </c>
      <c r="I151" s="184"/>
      <c r="J151" s="184" t="s">
        <v>44</v>
      </c>
      <c r="K151" s="184" t="s">
        <v>564</v>
      </c>
      <c r="L151" s="186"/>
    </row>
    <row r="152" spans="1:12" ht="93" customHeight="1">
      <c r="A152" s="181">
        <v>17</v>
      </c>
      <c r="B152" s="182" t="s">
        <v>566</v>
      </c>
      <c r="C152" s="183" t="s">
        <v>567</v>
      </c>
      <c r="D152" s="183" t="s">
        <v>568</v>
      </c>
      <c r="E152" s="183" t="s">
        <v>569</v>
      </c>
      <c r="F152" s="272">
        <v>5.88</v>
      </c>
      <c r="G152" s="184" t="s">
        <v>562</v>
      </c>
      <c r="H152" s="184" t="s">
        <v>570</v>
      </c>
      <c r="I152" s="184"/>
      <c r="J152" s="184" t="s">
        <v>44</v>
      </c>
      <c r="K152" s="184" t="s">
        <v>571</v>
      </c>
      <c r="L152" s="186"/>
    </row>
    <row r="153" spans="1:12" ht="72">
      <c r="A153" s="181">
        <v>18</v>
      </c>
      <c r="B153" s="182" t="s">
        <v>573</v>
      </c>
      <c r="C153" s="183" t="s">
        <v>574</v>
      </c>
      <c r="D153" s="183" t="s">
        <v>575</v>
      </c>
      <c r="E153" s="183" t="s">
        <v>576</v>
      </c>
      <c r="F153" s="272">
        <v>10</v>
      </c>
      <c r="G153" s="184" t="s">
        <v>577</v>
      </c>
      <c r="H153" s="184" t="s">
        <v>6389</v>
      </c>
      <c r="I153" s="184"/>
      <c r="J153" s="184" t="s">
        <v>44</v>
      </c>
      <c r="K153" s="184" t="s">
        <v>488</v>
      </c>
      <c r="L153" s="186"/>
    </row>
    <row r="154" spans="1:12" ht="72">
      <c r="A154" s="181">
        <v>19</v>
      </c>
      <c r="B154" s="182" t="s">
        <v>578</v>
      </c>
      <c r="C154" s="183" t="s">
        <v>579</v>
      </c>
      <c r="D154" s="183" t="s">
        <v>580</v>
      </c>
      <c r="E154" s="183" t="s">
        <v>581</v>
      </c>
      <c r="F154" s="272">
        <v>41.5</v>
      </c>
      <c r="G154" s="184" t="s">
        <v>582</v>
      </c>
      <c r="H154" s="184" t="s">
        <v>6388</v>
      </c>
      <c r="I154" s="184"/>
      <c r="J154" s="184" t="s">
        <v>44</v>
      </c>
      <c r="K154" s="184" t="s">
        <v>583</v>
      </c>
      <c r="L154" s="186"/>
    </row>
    <row r="155" spans="1:12" ht="72">
      <c r="A155" s="181">
        <v>20</v>
      </c>
      <c r="B155" s="182" t="s">
        <v>584</v>
      </c>
      <c r="C155" s="183" t="s">
        <v>585</v>
      </c>
      <c r="D155" s="183" t="s">
        <v>586</v>
      </c>
      <c r="E155" s="183" t="s">
        <v>587</v>
      </c>
      <c r="F155" s="272">
        <v>0.46</v>
      </c>
      <c r="G155" s="184" t="s">
        <v>588</v>
      </c>
      <c r="H155" s="184" t="s">
        <v>589</v>
      </c>
      <c r="I155" s="184"/>
      <c r="J155" s="184" t="s">
        <v>44</v>
      </c>
      <c r="K155" s="184" t="s">
        <v>590</v>
      </c>
      <c r="L155" s="186"/>
    </row>
    <row r="156" spans="1:12" ht="40.200000000000003" customHeight="1">
      <c r="A156" s="177"/>
      <c r="B156" s="178" t="s">
        <v>591</v>
      </c>
      <c r="C156" s="261">
        <v>5</v>
      </c>
      <c r="D156" s="261">
        <v>5</v>
      </c>
      <c r="E156" s="261">
        <v>5</v>
      </c>
      <c r="F156" s="262">
        <f>SUM(F157:F161)</f>
        <v>2367.1876999999995</v>
      </c>
      <c r="G156" s="180">
        <f t="shared" ref="G156:L156" si="14">COUNTA(G157:G161)</f>
        <v>2</v>
      </c>
      <c r="H156" s="180">
        <f t="shared" si="14"/>
        <v>1</v>
      </c>
      <c r="I156" s="180">
        <f t="shared" si="14"/>
        <v>0</v>
      </c>
      <c r="J156" s="180">
        <f t="shared" si="14"/>
        <v>1</v>
      </c>
      <c r="K156" s="179">
        <f t="shared" si="14"/>
        <v>0</v>
      </c>
      <c r="L156" s="180">
        <f t="shared" si="14"/>
        <v>0</v>
      </c>
    </row>
    <row r="157" spans="1:12" ht="72">
      <c r="A157" s="181">
        <v>1</v>
      </c>
      <c r="B157" s="182" t="s">
        <v>592</v>
      </c>
      <c r="C157" s="183" t="s">
        <v>593</v>
      </c>
      <c r="D157" s="183"/>
      <c r="E157" s="183" t="s">
        <v>594</v>
      </c>
      <c r="F157" s="272">
        <v>1.8543000000000001</v>
      </c>
      <c r="G157" s="183" t="s">
        <v>595</v>
      </c>
      <c r="H157" s="183"/>
      <c r="I157" s="183"/>
      <c r="J157" s="183"/>
      <c r="K157" s="183"/>
      <c r="L157" s="183"/>
    </row>
    <row r="158" spans="1:12" ht="72">
      <c r="A158" s="181">
        <v>2</v>
      </c>
      <c r="B158" s="182" t="s">
        <v>596</v>
      </c>
      <c r="C158" s="183" t="s">
        <v>597</v>
      </c>
      <c r="D158" s="183"/>
      <c r="E158" s="183" t="s">
        <v>598</v>
      </c>
      <c r="F158" s="272">
        <v>1.3624000000000001</v>
      </c>
      <c r="G158" s="183" t="s">
        <v>599</v>
      </c>
      <c r="H158" s="183"/>
      <c r="I158" s="183"/>
      <c r="J158" s="183"/>
      <c r="K158" s="183"/>
      <c r="L158" s="183"/>
    </row>
    <row r="159" spans="1:12" ht="54">
      <c r="A159" s="181">
        <v>3</v>
      </c>
      <c r="B159" s="182" t="s">
        <v>600</v>
      </c>
      <c r="C159" s="183" t="s">
        <v>601</v>
      </c>
      <c r="D159" s="183"/>
      <c r="E159" s="183" t="s">
        <v>602</v>
      </c>
      <c r="F159" s="272">
        <v>2023.9712999999999</v>
      </c>
      <c r="G159" s="183"/>
      <c r="H159" s="183"/>
      <c r="I159" s="183"/>
      <c r="J159" s="183"/>
      <c r="K159" s="183"/>
      <c r="L159" s="183"/>
    </row>
    <row r="160" spans="1:12" ht="54">
      <c r="A160" s="181">
        <v>4</v>
      </c>
      <c r="B160" s="182" t="s">
        <v>603</v>
      </c>
      <c r="C160" s="183" t="s">
        <v>604</v>
      </c>
      <c r="D160" s="183"/>
      <c r="E160" s="183" t="s">
        <v>605</v>
      </c>
      <c r="F160" s="272">
        <v>322.23989999999998</v>
      </c>
      <c r="G160" s="183"/>
      <c r="H160" s="183"/>
      <c r="I160" s="183"/>
      <c r="J160" s="183"/>
      <c r="K160" s="183"/>
      <c r="L160" s="183"/>
    </row>
    <row r="161" spans="1:12" ht="126">
      <c r="A161" s="181">
        <v>5</v>
      </c>
      <c r="B161" s="182" t="s">
        <v>606</v>
      </c>
      <c r="C161" s="183" t="s">
        <v>607</v>
      </c>
      <c r="D161" s="183"/>
      <c r="E161" s="183" t="s">
        <v>608</v>
      </c>
      <c r="F161" s="272">
        <v>17.759799999999998</v>
      </c>
      <c r="G161" s="183"/>
      <c r="H161" s="183" t="s">
        <v>609</v>
      </c>
      <c r="I161" s="183"/>
      <c r="J161" s="183" t="s">
        <v>610</v>
      </c>
      <c r="K161" s="183"/>
      <c r="L161" s="183"/>
    </row>
    <row r="162" spans="1:12" ht="37.950000000000003" customHeight="1">
      <c r="A162" s="177"/>
      <c r="B162" s="178" t="s">
        <v>611</v>
      </c>
      <c r="C162" s="261">
        <f t="shared" ref="C162:E162" si="15">COUNTA(C163:C179)</f>
        <v>17</v>
      </c>
      <c r="D162" s="261">
        <f t="shared" si="15"/>
        <v>17</v>
      </c>
      <c r="E162" s="261">
        <f t="shared" si="15"/>
        <v>16</v>
      </c>
      <c r="F162" s="262">
        <f>SUM(F163:F179)</f>
        <v>1971.3490999999997</v>
      </c>
      <c r="G162" s="179">
        <f t="shared" ref="G162:L162" si="16">COUNTA(G163:G179)</f>
        <v>17</v>
      </c>
      <c r="H162" s="179">
        <f t="shared" si="16"/>
        <v>17</v>
      </c>
      <c r="I162" s="179">
        <f t="shared" si="16"/>
        <v>10</v>
      </c>
      <c r="J162" s="179">
        <f t="shared" si="16"/>
        <v>1</v>
      </c>
      <c r="K162" s="179">
        <f t="shared" si="16"/>
        <v>17</v>
      </c>
      <c r="L162" s="179">
        <f t="shared" si="16"/>
        <v>0</v>
      </c>
    </row>
    <row r="163" spans="1:12" ht="90">
      <c r="A163" s="181">
        <v>1</v>
      </c>
      <c r="B163" s="182" t="s">
        <v>612</v>
      </c>
      <c r="C163" s="183" t="s">
        <v>613</v>
      </c>
      <c r="D163" s="183" t="s">
        <v>614</v>
      </c>
      <c r="E163" s="183" t="s">
        <v>615</v>
      </c>
      <c r="F163" s="272">
        <f>5287200/10000</f>
        <v>528.72</v>
      </c>
      <c r="G163" s="183" t="s">
        <v>616</v>
      </c>
      <c r="H163" s="183" t="s">
        <v>617</v>
      </c>
      <c r="I163" s="183" t="s">
        <v>44</v>
      </c>
      <c r="J163" s="183"/>
      <c r="K163" s="183" t="s">
        <v>618</v>
      </c>
      <c r="L163" s="183"/>
    </row>
    <row r="164" spans="1:12" ht="90">
      <c r="A164" s="181">
        <v>2</v>
      </c>
      <c r="B164" s="182" t="s">
        <v>619</v>
      </c>
      <c r="C164" s="183" t="s">
        <v>620</v>
      </c>
      <c r="D164" s="183" t="s">
        <v>621</v>
      </c>
      <c r="E164" s="183" t="s">
        <v>622</v>
      </c>
      <c r="F164" s="272">
        <f>854.3/10000</f>
        <v>8.5429999999999992E-2</v>
      </c>
      <c r="G164" s="183" t="s">
        <v>623</v>
      </c>
      <c r="H164" s="183" t="s">
        <v>624</v>
      </c>
      <c r="I164" s="183" t="s">
        <v>44</v>
      </c>
      <c r="J164" s="183"/>
      <c r="K164" s="183" t="s">
        <v>625</v>
      </c>
      <c r="L164" s="183"/>
    </row>
    <row r="165" spans="1:12" ht="90">
      <c r="A165" s="181">
        <v>3</v>
      </c>
      <c r="B165" s="182" t="s">
        <v>626</v>
      </c>
      <c r="C165" s="183" t="s">
        <v>627</v>
      </c>
      <c r="D165" s="183" t="s">
        <v>628</v>
      </c>
      <c r="E165" s="183" t="s">
        <v>629</v>
      </c>
      <c r="F165" s="272">
        <f>298.7/10000</f>
        <v>2.9869999999999997E-2</v>
      </c>
      <c r="G165" s="183" t="s">
        <v>630</v>
      </c>
      <c r="H165" s="183" t="s">
        <v>631</v>
      </c>
      <c r="I165" s="183"/>
      <c r="J165" s="183"/>
      <c r="K165" s="183" t="s">
        <v>632</v>
      </c>
      <c r="L165" s="183"/>
    </row>
    <row r="166" spans="1:12" ht="144">
      <c r="A166" s="181">
        <f>A165+1</f>
        <v>4</v>
      </c>
      <c r="B166" s="182" t="s">
        <v>633</v>
      </c>
      <c r="C166" s="183" t="s">
        <v>634</v>
      </c>
      <c r="D166" s="183" t="s">
        <v>635</v>
      </c>
      <c r="E166" s="183" t="s">
        <v>636</v>
      </c>
      <c r="F166" s="272">
        <f>3019000/10000</f>
        <v>301.89999999999998</v>
      </c>
      <c r="G166" s="183" t="s">
        <v>637</v>
      </c>
      <c r="H166" s="183" t="s">
        <v>638</v>
      </c>
      <c r="I166" s="183" t="s">
        <v>44</v>
      </c>
      <c r="J166" s="183"/>
      <c r="K166" s="183" t="s">
        <v>639</v>
      </c>
      <c r="L166" s="183"/>
    </row>
    <row r="167" spans="1:12" ht="126">
      <c r="A167" s="181">
        <v>5</v>
      </c>
      <c r="B167" s="182" t="s">
        <v>640</v>
      </c>
      <c r="C167" s="183" t="s">
        <v>641</v>
      </c>
      <c r="D167" s="183" t="s">
        <v>642</v>
      </c>
      <c r="E167" s="183" t="s">
        <v>643</v>
      </c>
      <c r="F167" s="272">
        <f>4981399.4/10000</f>
        <v>498.13994000000002</v>
      </c>
      <c r="G167" s="183" t="s">
        <v>644</v>
      </c>
      <c r="H167" s="183" t="s">
        <v>645</v>
      </c>
      <c r="I167" s="183" t="s">
        <v>44</v>
      </c>
      <c r="J167" s="183"/>
      <c r="K167" s="183" t="s">
        <v>646</v>
      </c>
      <c r="L167" s="183"/>
    </row>
    <row r="168" spans="1:12" ht="90">
      <c r="A168" s="181">
        <v>6</v>
      </c>
      <c r="B168" s="182" t="s">
        <v>647</v>
      </c>
      <c r="C168" s="183" t="s">
        <v>644</v>
      </c>
      <c r="D168" s="183" t="s">
        <v>648</v>
      </c>
      <c r="E168" s="183" t="s">
        <v>649</v>
      </c>
      <c r="F168" s="272">
        <f>605227.2/10000</f>
        <v>60.522719999999993</v>
      </c>
      <c r="G168" s="183" t="s">
        <v>644</v>
      </c>
      <c r="H168" s="183" t="s">
        <v>650</v>
      </c>
      <c r="I168" s="183" t="s">
        <v>44</v>
      </c>
      <c r="J168" s="183"/>
      <c r="K168" s="183" t="s">
        <v>651</v>
      </c>
      <c r="L168" s="183"/>
    </row>
    <row r="169" spans="1:12" ht="126">
      <c r="A169" s="181">
        <f t="shared" ref="A169:A172" si="17">A168+1</f>
        <v>7</v>
      </c>
      <c r="B169" s="182" t="s">
        <v>652</v>
      </c>
      <c r="C169" s="183" t="s">
        <v>653</v>
      </c>
      <c r="D169" s="183" t="s">
        <v>654</v>
      </c>
      <c r="E169" s="183" t="s">
        <v>655</v>
      </c>
      <c r="F169" s="272">
        <v>33.1</v>
      </c>
      <c r="G169" s="183" t="s">
        <v>187</v>
      </c>
      <c r="H169" s="183" t="s">
        <v>656</v>
      </c>
      <c r="I169" s="183"/>
      <c r="J169" s="183"/>
      <c r="K169" s="183" t="s">
        <v>657</v>
      </c>
      <c r="L169" s="183"/>
    </row>
    <row r="170" spans="1:12" ht="90">
      <c r="A170" s="181">
        <f t="shared" si="17"/>
        <v>8</v>
      </c>
      <c r="B170" s="182" t="s">
        <v>658</v>
      </c>
      <c r="C170" s="183" t="s">
        <v>659</v>
      </c>
      <c r="D170" s="183" t="s">
        <v>660</v>
      </c>
      <c r="E170" s="183" t="s">
        <v>661</v>
      </c>
      <c r="F170" s="272">
        <f>804000/10000</f>
        <v>80.400000000000006</v>
      </c>
      <c r="G170" s="183" t="s">
        <v>644</v>
      </c>
      <c r="H170" s="183" t="s">
        <v>662</v>
      </c>
      <c r="I170" s="183" t="s">
        <v>44</v>
      </c>
      <c r="J170" s="183"/>
      <c r="K170" s="183" t="s">
        <v>663</v>
      </c>
      <c r="L170" s="183"/>
    </row>
    <row r="171" spans="1:12" ht="48" customHeight="1">
      <c r="A171" s="181">
        <f t="shared" si="17"/>
        <v>9</v>
      </c>
      <c r="B171" s="182" t="s">
        <v>664</v>
      </c>
      <c r="C171" s="183" t="s">
        <v>665</v>
      </c>
      <c r="D171" s="183" t="s">
        <v>666</v>
      </c>
      <c r="E171" s="183" t="s">
        <v>667</v>
      </c>
      <c r="F171" s="272">
        <f>18611.7/10000</f>
        <v>1.86117</v>
      </c>
      <c r="G171" s="183" t="s">
        <v>668</v>
      </c>
      <c r="H171" s="183" t="s">
        <v>669</v>
      </c>
      <c r="I171" s="183" t="s">
        <v>44</v>
      </c>
      <c r="J171" s="183"/>
      <c r="K171" s="183" t="s">
        <v>670</v>
      </c>
      <c r="L171" s="183"/>
    </row>
    <row r="172" spans="1:12" ht="144">
      <c r="A172" s="181">
        <f t="shared" si="17"/>
        <v>10</v>
      </c>
      <c r="B172" s="182" t="s">
        <v>671</v>
      </c>
      <c r="C172" s="183" t="s">
        <v>672</v>
      </c>
      <c r="D172" s="183" t="s">
        <v>673</v>
      </c>
      <c r="E172" s="183" t="s">
        <v>674</v>
      </c>
      <c r="F172" s="272">
        <f>294.7/10000</f>
        <v>2.947E-2</v>
      </c>
      <c r="G172" s="183" t="s">
        <v>668</v>
      </c>
      <c r="H172" s="183" t="s">
        <v>669</v>
      </c>
      <c r="I172" s="183"/>
      <c r="J172" s="183"/>
      <c r="K172" s="183" t="s">
        <v>675</v>
      </c>
      <c r="L172" s="183"/>
    </row>
    <row r="173" spans="1:12" ht="43.5" customHeight="1">
      <c r="A173" s="181">
        <v>11</v>
      </c>
      <c r="B173" s="182" t="s">
        <v>676</v>
      </c>
      <c r="C173" s="183" t="s">
        <v>677</v>
      </c>
      <c r="D173" s="183" t="s">
        <v>678</v>
      </c>
      <c r="E173" s="183"/>
      <c r="F173" s="272">
        <f>267/10000</f>
        <v>2.6700000000000002E-2</v>
      </c>
      <c r="G173" s="183" t="s">
        <v>679</v>
      </c>
      <c r="H173" s="183" t="s">
        <v>680</v>
      </c>
      <c r="I173" s="183"/>
      <c r="J173" s="183"/>
      <c r="K173" s="183" t="s">
        <v>681</v>
      </c>
      <c r="L173" s="183"/>
    </row>
    <row r="174" spans="1:12" ht="78" customHeight="1">
      <c r="A174" s="181">
        <v>12</v>
      </c>
      <c r="B174" s="182" t="s">
        <v>682</v>
      </c>
      <c r="C174" s="183" t="s">
        <v>644</v>
      </c>
      <c r="D174" s="183" t="s">
        <v>683</v>
      </c>
      <c r="E174" s="183" t="s">
        <v>684</v>
      </c>
      <c r="F174" s="272">
        <f>4659404.8/10000</f>
        <v>465.94047999999998</v>
      </c>
      <c r="G174" s="183" t="s">
        <v>644</v>
      </c>
      <c r="H174" s="183" t="s">
        <v>669</v>
      </c>
      <c r="I174" s="183" t="s">
        <v>44</v>
      </c>
      <c r="J174" s="183"/>
      <c r="K174" s="183" t="s">
        <v>685</v>
      </c>
      <c r="L174" s="183"/>
    </row>
    <row r="175" spans="1:12" ht="90">
      <c r="A175" s="181">
        <v>13</v>
      </c>
      <c r="B175" s="182" t="s">
        <v>676</v>
      </c>
      <c r="C175" s="183" t="s">
        <v>686</v>
      </c>
      <c r="D175" s="183" t="s">
        <v>687</v>
      </c>
      <c r="E175" s="183" t="s">
        <v>688</v>
      </c>
      <c r="F175" s="272">
        <v>2.5000000000000001E-2</v>
      </c>
      <c r="G175" s="183" t="s">
        <v>679</v>
      </c>
      <c r="H175" s="183" t="s">
        <v>689</v>
      </c>
      <c r="I175" s="183"/>
      <c r="J175" s="183"/>
      <c r="K175" s="183" t="s">
        <v>690</v>
      </c>
      <c r="L175" s="183"/>
    </row>
    <row r="176" spans="1:12" ht="42" customHeight="1">
      <c r="A176" s="181">
        <f t="shared" ref="A176:A179" si="18">A175+1</f>
        <v>14</v>
      </c>
      <c r="B176" s="182" t="s">
        <v>691</v>
      </c>
      <c r="C176" s="183" t="s">
        <v>692</v>
      </c>
      <c r="D176" s="183" t="s">
        <v>693</v>
      </c>
      <c r="E176" s="183" t="s">
        <v>694</v>
      </c>
      <c r="F176" s="272">
        <f>830/10000</f>
        <v>8.3000000000000004E-2</v>
      </c>
      <c r="G176" s="183" t="s">
        <v>679</v>
      </c>
      <c r="H176" s="183" t="s">
        <v>680</v>
      </c>
      <c r="I176" s="183" t="s">
        <v>44</v>
      </c>
      <c r="J176" s="183"/>
      <c r="K176" s="183" t="s">
        <v>695</v>
      </c>
      <c r="L176" s="183"/>
    </row>
    <row r="177" spans="1:12" ht="42" customHeight="1">
      <c r="A177" s="181">
        <f t="shared" si="18"/>
        <v>15</v>
      </c>
      <c r="B177" s="182" t="s">
        <v>696</v>
      </c>
      <c r="C177" s="183" t="s">
        <v>697</v>
      </c>
      <c r="D177" s="183" t="s">
        <v>698</v>
      </c>
      <c r="E177" s="183" t="s">
        <v>699</v>
      </c>
      <c r="F177" s="272">
        <v>6.5000000000000002E-2</v>
      </c>
      <c r="G177" s="183" t="s">
        <v>679</v>
      </c>
      <c r="H177" s="183" t="s">
        <v>689</v>
      </c>
      <c r="I177" s="183"/>
      <c r="J177" s="183"/>
      <c r="K177" s="183" t="s">
        <v>700</v>
      </c>
      <c r="L177" s="183"/>
    </row>
    <row r="178" spans="1:12" ht="108">
      <c r="A178" s="181">
        <f t="shared" si="18"/>
        <v>16</v>
      </c>
      <c r="B178" s="182" t="s">
        <v>701</v>
      </c>
      <c r="C178" s="183" t="s">
        <v>702</v>
      </c>
      <c r="D178" s="183" t="s">
        <v>703</v>
      </c>
      <c r="E178" s="183" t="s">
        <v>704</v>
      </c>
      <c r="F178" s="272">
        <f>804.5/10000</f>
        <v>8.0449999999999994E-2</v>
      </c>
      <c r="G178" s="183" t="s">
        <v>668</v>
      </c>
      <c r="H178" s="183" t="s">
        <v>669</v>
      </c>
      <c r="I178" s="183" t="s">
        <v>44</v>
      </c>
      <c r="J178" s="183"/>
      <c r="K178" s="183" t="s">
        <v>705</v>
      </c>
      <c r="L178" s="183"/>
    </row>
    <row r="179" spans="1:12" ht="90">
      <c r="A179" s="181">
        <f t="shared" si="18"/>
        <v>17</v>
      </c>
      <c r="B179" s="182" t="s">
        <v>706</v>
      </c>
      <c r="C179" s="183" t="s">
        <v>707</v>
      </c>
      <c r="D179" s="183" t="s">
        <v>708</v>
      </c>
      <c r="E179" s="183" t="s">
        <v>709</v>
      </c>
      <c r="F179" s="272">
        <f>3398.7/10000</f>
        <v>0.33987000000000001</v>
      </c>
      <c r="G179" s="183" t="s">
        <v>668</v>
      </c>
      <c r="H179" s="183" t="s">
        <v>710</v>
      </c>
      <c r="I179" s="183"/>
      <c r="J179" s="183" t="s">
        <v>44</v>
      </c>
      <c r="K179" s="183" t="s">
        <v>711</v>
      </c>
      <c r="L179" s="183"/>
    </row>
    <row r="180" spans="1:12" ht="50.4" customHeight="1">
      <c r="A180" s="177"/>
      <c r="B180" s="178" t="s">
        <v>712</v>
      </c>
      <c r="C180" s="261">
        <f t="shared" ref="C180:E180" si="19">COUNTA(C181:C183)</f>
        <v>3</v>
      </c>
      <c r="D180" s="261">
        <f t="shared" si="19"/>
        <v>1</v>
      </c>
      <c r="E180" s="261">
        <f t="shared" si="19"/>
        <v>3</v>
      </c>
      <c r="F180" s="262">
        <f>SUM(F181:F183)</f>
        <v>5.7967999999999993</v>
      </c>
      <c r="G180" s="179">
        <f t="shared" ref="G180:L180" si="20">COUNTA(G181:G183)</f>
        <v>3</v>
      </c>
      <c r="H180" s="179">
        <f t="shared" si="20"/>
        <v>3</v>
      </c>
      <c r="I180" s="179">
        <f t="shared" si="20"/>
        <v>3</v>
      </c>
      <c r="J180" s="179">
        <f t="shared" si="20"/>
        <v>0</v>
      </c>
      <c r="K180" s="179">
        <f t="shared" si="20"/>
        <v>3</v>
      </c>
      <c r="L180" s="179">
        <f t="shared" si="20"/>
        <v>0</v>
      </c>
    </row>
    <row r="181" spans="1:12" ht="222.6" customHeight="1">
      <c r="A181" s="181">
        <v>1</v>
      </c>
      <c r="B181" s="182" t="s">
        <v>713</v>
      </c>
      <c r="C181" s="183" t="s">
        <v>714</v>
      </c>
      <c r="D181" s="183" t="s">
        <v>715</v>
      </c>
      <c r="E181" s="183" t="s">
        <v>716</v>
      </c>
      <c r="F181" s="272">
        <v>1</v>
      </c>
      <c r="G181" s="183" t="s">
        <v>42</v>
      </c>
      <c r="H181" s="183" t="s">
        <v>717</v>
      </c>
      <c r="I181" s="183" t="s">
        <v>44</v>
      </c>
      <c r="J181" s="183"/>
      <c r="K181" s="183" t="s">
        <v>718</v>
      </c>
      <c r="L181" s="179"/>
    </row>
    <row r="182" spans="1:12" ht="127.95" customHeight="1">
      <c r="A182" s="181">
        <v>2</v>
      </c>
      <c r="B182" s="182" t="s">
        <v>719</v>
      </c>
      <c r="C182" s="183" t="s">
        <v>720</v>
      </c>
      <c r="D182" s="183"/>
      <c r="E182" s="183" t="s">
        <v>721</v>
      </c>
      <c r="F182" s="272">
        <v>0.1</v>
      </c>
      <c r="G182" s="183" t="s">
        <v>42</v>
      </c>
      <c r="H182" s="183" t="s">
        <v>722</v>
      </c>
      <c r="I182" s="183" t="s">
        <v>44</v>
      </c>
      <c r="J182" s="183"/>
      <c r="K182" s="183" t="s">
        <v>723</v>
      </c>
      <c r="L182" s="179"/>
    </row>
    <row r="183" spans="1:12" ht="118.2" customHeight="1">
      <c r="A183" s="181">
        <v>3</v>
      </c>
      <c r="B183" s="182" t="s">
        <v>724</v>
      </c>
      <c r="C183" s="183" t="s">
        <v>725</v>
      </c>
      <c r="D183" s="183"/>
      <c r="E183" s="183" t="s">
        <v>726</v>
      </c>
      <c r="F183" s="272">
        <v>4.6967999999999996</v>
      </c>
      <c r="G183" s="183" t="s">
        <v>140</v>
      </c>
      <c r="H183" s="183" t="s">
        <v>722</v>
      </c>
      <c r="I183" s="183" t="s">
        <v>44</v>
      </c>
      <c r="J183" s="183"/>
      <c r="K183" s="183" t="s">
        <v>727</v>
      </c>
      <c r="L183" s="179"/>
    </row>
    <row r="184" spans="1:12" ht="37.200000000000003" customHeight="1">
      <c r="A184" s="177"/>
      <c r="B184" s="178" t="s">
        <v>728</v>
      </c>
      <c r="C184" s="261">
        <f t="shared" ref="C184:E184" si="21">COUNTA(C185:C213)</f>
        <v>29</v>
      </c>
      <c r="D184" s="261">
        <f t="shared" si="21"/>
        <v>29</v>
      </c>
      <c r="E184" s="261">
        <f t="shared" si="21"/>
        <v>29</v>
      </c>
      <c r="F184" s="262">
        <f t="shared" ref="F184:J184" si="22">SUM(F185:F213)</f>
        <v>223.73705999999999</v>
      </c>
      <c r="G184" s="180">
        <f t="shared" si="22"/>
        <v>0</v>
      </c>
      <c r="H184" s="180">
        <f t="shared" si="22"/>
        <v>0</v>
      </c>
      <c r="I184" s="180">
        <f t="shared" si="22"/>
        <v>0</v>
      </c>
      <c r="J184" s="180">
        <f t="shared" si="22"/>
        <v>0</v>
      </c>
      <c r="K184" s="179">
        <f t="shared" ref="K184" si="23">COUNTA(K185:K213)</f>
        <v>3</v>
      </c>
      <c r="L184" s="180">
        <f t="shared" ref="L184" si="24">SUM(L185:L213)</f>
        <v>0</v>
      </c>
    </row>
    <row r="185" spans="1:12" ht="72">
      <c r="A185" s="181">
        <v>1</v>
      </c>
      <c r="B185" s="182" t="s">
        <v>729</v>
      </c>
      <c r="C185" s="183" t="s">
        <v>730</v>
      </c>
      <c r="D185" s="183" t="s">
        <v>731</v>
      </c>
      <c r="E185" s="183" t="s">
        <v>732</v>
      </c>
      <c r="F185" s="272">
        <v>0.48</v>
      </c>
      <c r="G185" s="183" t="s">
        <v>733</v>
      </c>
      <c r="H185" s="183"/>
      <c r="I185" s="183"/>
      <c r="J185" s="183" t="s">
        <v>97</v>
      </c>
      <c r="K185" s="183" t="s">
        <v>734</v>
      </c>
      <c r="L185" s="183"/>
    </row>
    <row r="186" spans="1:12" ht="72">
      <c r="A186" s="181">
        <v>2</v>
      </c>
      <c r="B186" s="182" t="s">
        <v>735</v>
      </c>
      <c r="C186" s="183" t="s">
        <v>736</v>
      </c>
      <c r="D186" s="183" t="s">
        <v>737</v>
      </c>
      <c r="E186" s="183" t="s">
        <v>738</v>
      </c>
      <c r="F186" s="272">
        <v>0.82</v>
      </c>
      <c r="G186" s="183" t="s">
        <v>733</v>
      </c>
      <c r="H186" s="183"/>
      <c r="I186" s="183"/>
      <c r="J186" s="183" t="s">
        <v>97</v>
      </c>
      <c r="K186" s="183" t="s">
        <v>734</v>
      </c>
      <c r="L186" s="183"/>
    </row>
    <row r="187" spans="1:12" ht="60" customHeight="1">
      <c r="A187" s="181">
        <v>3</v>
      </c>
      <c r="B187" s="182" t="s">
        <v>739</v>
      </c>
      <c r="C187" s="183" t="s">
        <v>740</v>
      </c>
      <c r="D187" s="183" t="s">
        <v>741</v>
      </c>
      <c r="E187" s="183" t="s">
        <v>742</v>
      </c>
      <c r="F187" s="272">
        <v>0.33</v>
      </c>
      <c r="G187" s="183" t="s">
        <v>743</v>
      </c>
      <c r="H187" s="183"/>
      <c r="I187" s="183"/>
      <c r="J187" s="183" t="s">
        <v>97</v>
      </c>
      <c r="K187" s="183"/>
      <c r="L187" s="183"/>
    </row>
    <row r="188" spans="1:12" ht="54">
      <c r="A188" s="181">
        <v>4</v>
      </c>
      <c r="B188" s="182" t="s">
        <v>744</v>
      </c>
      <c r="C188" s="183" t="s">
        <v>745</v>
      </c>
      <c r="D188" s="183" t="s">
        <v>746</v>
      </c>
      <c r="E188" s="183" t="s">
        <v>747</v>
      </c>
      <c r="F188" s="272">
        <v>0.18</v>
      </c>
      <c r="G188" s="183" t="s">
        <v>743</v>
      </c>
      <c r="H188" s="179"/>
      <c r="I188" s="179"/>
      <c r="J188" s="183"/>
      <c r="K188" s="179"/>
      <c r="L188" s="179"/>
    </row>
    <row r="189" spans="1:12" ht="90">
      <c r="A189" s="181">
        <v>5</v>
      </c>
      <c r="B189" s="182" t="s">
        <v>640</v>
      </c>
      <c r="C189" s="183" t="s">
        <v>641</v>
      </c>
      <c r="D189" s="183" t="s">
        <v>748</v>
      </c>
      <c r="E189" s="183" t="s">
        <v>749</v>
      </c>
      <c r="F189" s="272">
        <f>1176770.6/10000</f>
        <v>117.67706000000001</v>
      </c>
      <c r="G189" s="183" t="s">
        <v>644</v>
      </c>
      <c r="H189" s="183" t="s">
        <v>750</v>
      </c>
      <c r="I189" s="183" t="s">
        <v>44</v>
      </c>
      <c r="J189" s="183"/>
      <c r="K189" s="183" t="s">
        <v>751</v>
      </c>
      <c r="L189" s="183"/>
    </row>
    <row r="190" spans="1:12" ht="54.75" customHeight="1">
      <c r="A190" s="181">
        <v>6</v>
      </c>
      <c r="B190" s="182" t="s">
        <v>752</v>
      </c>
      <c r="C190" s="183" t="s">
        <v>753</v>
      </c>
      <c r="D190" s="183" t="s">
        <v>754</v>
      </c>
      <c r="E190" s="183" t="s">
        <v>755</v>
      </c>
      <c r="F190" s="272">
        <v>0.33</v>
      </c>
      <c r="G190" s="183" t="s">
        <v>756</v>
      </c>
      <c r="H190" s="183"/>
      <c r="I190" s="183"/>
      <c r="J190" s="183" t="s">
        <v>97</v>
      </c>
      <c r="K190" s="183"/>
      <c r="L190" s="183"/>
    </row>
    <row r="191" spans="1:12" ht="57.75" customHeight="1">
      <c r="A191" s="181">
        <v>7</v>
      </c>
      <c r="B191" s="182" t="s">
        <v>757</v>
      </c>
      <c r="C191" s="183" t="s">
        <v>758</v>
      </c>
      <c r="D191" s="183" t="s">
        <v>759</v>
      </c>
      <c r="E191" s="183" t="s">
        <v>760</v>
      </c>
      <c r="F191" s="272">
        <v>0.3</v>
      </c>
      <c r="G191" s="183" t="s">
        <v>733</v>
      </c>
      <c r="H191" s="183"/>
      <c r="I191" s="183"/>
      <c r="J191" s="183" t="s">
        <v>97</v>
      </c>
      <c r="K191" s="183"/>
      <c r="L191" s="183"/>
    </row>
    <row r="192" spans="1:12" ht="54">
      <c r="A192" s="181">
        <v>8</v>
      </c>
      <c r="B192" s="182" t="s">
        <v>761</v>
      </c>
      <c r="C192" s="183" t="s">
        <v>762</v>
      </c>
      <c r="D192" s="183" t="s">
        <v>763</v>
      </c>
      <c r="E192" s="183" t="s">
        <v>764</v>
      </c>
      <c r="F192" s="272">
        <v>1.64</v>
      </c>
      <c r="G192" s="183" t="s">
        <v>756</v>
      </c>
      <c r="H192" s="183"/>
      <c r="I192" s="183"/>
      <c r="J192" s="183" t="s">
        <v>97</v>
      </c>
      <c r="K192" s="183"/>
      <c r="L192" s="183"/>
    </row>
    <row r="193" spans="1:12" ht="72">
      <c r="A193" s="181">
        <v>9</v>
      </c>
      <c r="B193" s="182" t="s">
        <v>765</v>
      </c>
      <c r="C193" s="183" t="s">
        <v>766</v>
      </c>
      <c r="D193" s="183" t="s">
        <v>767</v>
      </c>
      <c r="E193" s="183" t="s">
        <v>768</v>
      </c>
      <c r="F193" s="272">
        <v>1.2</v>
      </c>
      <c r="G193" s="183" t="s">
        <v>769</v>
      </c>
      <c r="H193" s="183"/>
      <c r="I193" s="183"/>
      <c r="J193" s="183" t="s">
        <v>97</v>
      </c>
      <c r="K193" s="183"/>
      <c r="L193" s="183"/>
    </row>
    <row r="194" spans="1:12" ht="54">
      <c r="A194" s="181">
        <v>10</v>
      </c>
      <c r="B194" s="182" t="s">
        <v>770</v>
      </c>
      <c r="C194" s="183" t="s">
        <v>771</v>
      </c>
      <c r="D194" s="183" t="s">
        <v>772</v>
      </c>
      <c r="E194" s="183" t="s">
        <v>773</v>
      </c>
      <c r="F194" s="272">
        <v>12.67</v>
      </c>
      <c r="G194" s="183" t="s">
        <v>743</v>
      </c>
      <c r="H194" s="183"/>
      <c r="I194" s="183"/>
      <c r="J194" s="183" t="s">
        <v>97</v>
      </c>
      <c r="K194" s="179"/>
      <c r="L194" s="179"/>
    </row>
    <row r="195" spans="1:12" ht="72">
      <c r="A195" s="181">
        <v>11</v>
      </c>
      <c r="B195" s="187" t="s">
        <v>774</v>
      </c>
      <c r="C195" s="183" t="s">
        <v>775</v>
      </c>
      <c r="D195" s="183" t="s">
        <v>776</v>
      </c>
      <c r="E195" s="183" t="s">
        <v>777</v>
      </c>
      <c r="F195" s="272">
        <v>14.7</v>
      </c>
      <c r="G195" s="183" t="s">
        <v>769</v>
      </c>
      <c r="H195" s="183"/>
      <c r="I195" s="183"/>
      <c r="J195" s="183" t="s">
        <v>97</v>
      </c>
      <c r="K195" s="183"/>
      <c r="L195" s="183"/>
    </row>
    <row r="196" spans="1:12" ht="72">
      <c r="A196" s="181">
        <v>12</v>
      </c>
      <c r="B196" s="182" t="s">
        <v>778</v>
      </c>
      <c r="C196" s="183" t="s">
        <v>779</v>
      </c>
      <c r="D196" s="183" t="s">
        <v>780</v>
      </c>
      <c r="E196" s="183" t="s">
        <v>781</v>
      </c>
      <c r="F196" s="272">
        <v>9.9</v>
      </c>
      <c r="G196" s="183" t="s">
        <v>782</v>
      </c>
      <c r="H196" s="183"/>
      <c r="I196" s="183"/>
      <c r="J196" s="183" t="s">
        <v>97</v>
      </c>
      <c r="K196" s="183"/>
      <c r="L196" s="183"/>
    </row>
    <row r="197" spans="1:12" ht="36">
      <c r="A197" s="181">
        <v>13</v>
      </c>
      <c r="B197" s="182" t="s">
        <v>783</v>
      </c>
      <c r="C197" s="183" t="s">
        <v>784</v>
      </c>
      <c r="D197" s="183" t="s">
        <v>785</v>
      </c>
      <c r="E197" s="183" t="s">
        <v>786</v>
      </c>
      <c r="F197" s="272">
        <v>0.14000000000000001</v>
      </c>
      <c r="G197" s="183" t="s">
        <v>787</v>
      </c>
      <c r="H197" s="183"/>
      <c r="I197" s="183" t="s">
        <v>97</v>
      </c>
      <c r="J197" s="183"/>
      <c r="K197" s="183"/>
      <c r="L197" s="183"/>
    </row>
    <row r="198" spans="1:12" ht="72">
      <c r="A198" s="181">
        <v>14</v>
      </c>
      <c r="B198" s="182" t="s">
        <v>788</v>
      </c>
      <c r="C198" s="183" t="s">
        <v>789</v>
      </c>
      <c r="D198" s="183" t="s">
        <v>790</v>
      </c>
      <c r="E198" s="183" t="s">
        <v>791</v>
      </c>
      <c r="F198" s="272">
        <v>1.63</v>
      </c>
      <c r="G198" s="183" t="s">
        <v>743</v>
      </c>
      <c r="H198" s="183"/>
      <c r="I198" s="183" t="s">
        <v>97</v>
      </c>
      <c r="J198" s="183"/>
      <c r="K198" s="183"/>
      <c r="L198" s="183"/>
    </row>
    <row r="199" spans="1:12" ht="72">
      <c r="A199" s="181">
        <v>15</v>
      </c>
      <c r="B199" s="182" t="s">
        <v>792</v>
      </c>
      <c r="C199" s="183" t="s">
        <v>793</v>
      </c>
      <c r="D199" s="183" t="s">
        <v>794</v>
      </c>
      <c r="E199" s="183" t="s">
        <v>795</v>
      </c>
      <c r="F199" s="272">
        <v>0.5</v>
      </c>
      <c r="G199" s="183" t="s">
        <v>743</v>
      </c>
      <c r="H199" s="183"/>
      <c r="I199" s="183" t="s">
        <v>97</v>
      </c>
      <c r="J199" s="183"/>
      <c r="K199" s="183"/>
      <c r="L199" s="183"/>
    </row>
    <row r="200" spans="1:12" ht="36">
      <c r="A200" s="181">
        <v>16</v>
      </c>
      <c r="B200" s="182" t="s">
        <v>796</v>
      </c>
      <c r="C200" s="183" t="s">
        <v>793</v>
      </c>
      <c r="D200" s="183" t="s">
        <v>797</v>
      </c>
      <c r="E200" s="183" t="s">
        <v>798</v>
      </c>
      <c r="F200" s="272">
        <v>7.0000000000000007E-2</v>
      </c>
      <c r="G200" s="183" t="s">
        <v>733</v>
      </c>
      <c r="H200" s="183"/>
      <c r="I200" s="183" t="s">
        <v>97</v>
      </c>
      <c r="J200" s="183"/>
      <c r="K200" s="183"/>
      <c r="L200" s="183"/>
    </row>
    <row r="201" spans="1:12" ht="36">
      <c r="A201" s="181">
        <v>17</v>
      </c>
      <c r="B201" s="182" t="s">
        <v>799</v>
      </c>
      <c r="C201" s="183" t="s">
        <v>793</v>
      </c>
      <c r="D201" s="183" t="s">
        <v>800</v>
      </c>
      <c r="E201" s="183" t="s">
        <v>801</v>
      </c>
      <c r="F201" s="272">
        <v>7.0000000000000007E-2</v>
      </c>
      <c r="G201" s="183" t="s">
        <v>802</v>
      </c>
      <c r="H201" s="183"/>
      <c r="I201" s="183" t="s">
        <v>97</v>
      </c>
      <c r="J201" s="183"/>
      <c r="K201" s="183"/>
      <c r="L201" s="183"/>
    </row>
    <row r="202" spans="1:12" ht="54">
      <c r="A202" s="181">
        <v>18</v>
      </c>
      <c r="B202" s="182" t="s">
        <v>803</v>
      </c>
      <c r="C202" s="183" t="s">
        <v>804</v>
      </c>
      <c r="D202" s="183" t="s">
        <v>805</v>
      </c>
      <c r="E202" s="183" t="s">
        <v>806</v>
      </c>
      <c r="F202" s="272">
        <v>0.18</v>
      </c>
      <c r="G202" s="183" t="s">
        <v>733</v>
      </c>
      <c r="H202" s="183"/>
      <c r="I202" s="183" t="s">
        <v>97</v>
      </c>
      <c r="J202" s="183"/>
      <c r="K202" s="179"/>
      <c r="L202" s="179"/>
    </row>
    <row r="203" spans="1:12" ht="36">
      <c r="A203" s="181">
        <v>19</v>
      </c>
      <c r="B203" s="182" t="s">
        <v>807</v>
      </c>
      <c r="C203" s="183" t="s">
        <v>808</v>
      </c>
      <c r="D203" s="183" t="s">
        <v>809</v>
      </c>
      <c r="E203" s="183" t="s">
        <v>810</v>
      </c>
      <c r="F203" s="272">
        <v>0.11</v>
      </c>
      <c r="G203" s="183" t="s">
        <v>733</v>
      </c>
      <c r="H203" s="183"/>
      <c r="I203" s="183"/>
      <c r="J203" s="183" t="s">
        <v>97</v>
      </c>
      <c r="K203" s="179"/>
      <c r="L203" s="179"/>
    </row>
    <row r="204" spans="1:12" ht="54">
      <c r="A204" s="181">
        <v>20</v>
      </c>
      <c r="B204" s="182" t="s">
        <v>812</v>
      </c>
      <c r="C204" s="183" t="s">
        <v>813</v>
      </c>
      <c r="D204" s="183" t="s">
        <v>814</v>
      </c>
      <c r="E204" s="183" t="s">
        <v>815</v>
      </c>
      <c r="F204" s="272">
        <v>0.63</v>
      </c>
      <c r="G204" s="183" t="s">
        <v>733</v>
      </c>
      <c r="H204" s="183"/>
      <c r="I204" s="183" t="s">
        <v>97</v>
      </c>
      <c r="J204" s="183"/>
      <c r="K204" s="183"/>
      <c r="L204" s="183"/>
    </row>
    <row r="205" spans="1:12" ht="72">
      <c r="A205" s="181">
        <v>21</v>
      </c>
      <c r="B205" s="182" t="s">
        <v>816</v>
      </c>
      <c r="C205" s="183" t="s">
        <v>817</v>
      </c>
      <c r="D205" s="183" t="s">
        <v>818</v>
      </c>
      <c r="E205" s="183" t="s">
        <v>819</v>
      </c>
      <c r="F205" s="272">
        <v>0.84</v>
      </c>
      <c r="G205" s="183" t="s">
        <v>733</v>
      </c>
      <c r="H205" s="183"/>
      <c r="I205" s="183" t="s">
        <v>97</v>
      </c>
      <c r="J205" s="183"/>
      <c r="K205" s="183"/>
      <c r="L205" s="183"/>
    </row>
    <row r="206" spans="1:12" ht="36">
      <c r="A206" s="181">
        <v>22</v>
      </c>
      <c r="B206" s="182" t="s">
        <v>820</v>
      </c>
      <c r="C206" s="183" t="s">
        <v>821</v>
      </c>
      <c r="D206" s="183" t="s">
        <v>822</v>
      </c>
      <c r="E206" s="183" t="s">
        <v>823</v>
      </c>
      <c r="F206" s="272">
        <v>18.96</v>
      </c>
      <c r="G206" s="183" t="s">
        <v>743</v>
      </c>
      <c r="H206" s="183"/>
      <c r="I206" s="183" t="s">
        <v>97</v>
      </c>
      <c r="J206" s="183"/>
      <c r="K206" s="183"/>
      <c r="L206" s="183"/>
    </row>
    <row r="207" spans="1:12" ht="72">
      <c r="A207" s="181">
        <v>23</v>
      </c>
      <c r="B207" s="182" t="s">
        <v>824</v>
      </c>
      <c r="C207" s="183" t="s">
        <v>825</v>
      </c>
      <c r="D207" s="183" t="s">
        <v>826</v>
      </c>
      <c r="E207" s="183" t="s">
        <v>827</v>
      </c>
      <c r="F207" s="272">
        <v>1.23</v>
      </c>
      <c r="G207" s="183" t="s">
        <v>743</v>
      </c>
      <c r="H207" s="183"/>
      <c r="I207" s="183" t="s">
        <v>97</v>
      </c>
      <c r="J207" s="183"/>
      <c r="K207" s="183"/>
      <c r="L207" s="183"/>
    </row>
    <row r="208" spans="1:12" ht="54">
      <c r="A208" s="181">
        <f t="shared" ref="A208:A213" si="25">A207+1</f>
        <v>24</v>
      </c>
      <c r="B208" s="182" t="s">
        <v>828</v>
      </c>
      <c r="C208" s="183" t="s">
        <v>829</v>
      </c>
      <c r="D208" s="183" t="s">
        <v>830</v>
      </c>
      <c r="E208" s="183" t="s">
        <v>831</v>
      </c>
      <c r="F208" s="272">
        <v>4.0999999999999996</v>
      </c>
      <c r="G208" s="183" t="s">
        <v>743</v>
      </c>
      <c r="H208" s="183"/>
      <c r="I208" s="183"/>
      <c r="J208" s="183" t="s">
        <v>97</v>
      </c>
      <c r="K208" s="183"/>
      <c r="L208" s="183"/>
    </row>
    <row r="209" spans="1:12" ht="72">
      <c r="A209" s="181">
        <f t="shared" si="25"/>
        <v>25</v>
      </c>
      <c r="B209" s="182" t="s">
        <v>832</v>
      </c>
      <c r="C209" s="183" t="s">
        <v>833</v>
      </c>
      <c r="D209" s="183" t="s">
        <v>834</v>
      </c>
      <c r="E209" s="183" t="s">
        <v>835</v>
      </c>
      <c r="F209" s="272">
        <v>29.63</v>
      </c>
      <c r="G209" s="183" t="s">
        <v>836</v>
      </c>
      <c r="H209" s="183"/>
      <c r="I209" s="183"/>
      <c r="J209" s="183" t="s">
        <v>97</v>
      </c>
      <c r="K209" s="183"/>
      <c r="L209" s="183"/>
    </row>
    <row r="210" spans="1:12" ht="36">
      <c r="A210" s="181">
        <f t="shared" si="25"/>
        <v>26</v>
      </c>
      <c r="B210" s="182" t="s">
        <v>838</v>
      </c>
      <c r="C210" s="183" t="s">
        <v>839</v>
      </c>
      <c r="D210" s="183" t="s">
        <v>840</v>
      </c>
      <c r="E210" s="183" t="s">
        <v>841</v>
      </c>
      <c r="F210" s="272">
        <v>0.15</v>
      </c>
      <c r="G210" s="183" t="s">
        <v>733</v>
      </c>
      <c r="H210" s="183"/>
      <c r="I210" s="183"/>
      <c r="J210" s="183" t="s">
        <v>97</v>
      </c>
      <c r="K210" s="183"/>
      <c r="L210" s="183"/>
    </row>
    <row r="211" spans="1:12" ht="54">
      <c r="A211" s="181">
        <f t="shared" si="25"/>
        <v>27</v>
      </c>
      <c r="B211" s="182" t="s">
        <v>842</v>
      </c>
      <c r="C211" s="183" t="s">
        <v>843</v>
      </c>
      <c r="D211" s="183" t="s">
        <v>844</v>
      </c>
      <c r="E211" s="183" t="s">
        <v>845</v>
      </c>
      <c r="F211" s="272">
        <v>1</v>
      </c>
      <c r="G211" s="183" t="s">
        <v>743</v>
      </c>
      <c r="H211" s="183"/>
      <c r="I211" s="183" t="s">
        <v>97</v>
      </c>
      <c r="J211" s="183"/>
      <c r="K211" s="183"/>
      <c r="L211" s="183"/>
    </row>
    <row r="212" spans="1:12" ht="54">
      <c r="A212" s="181">
        <f t="shared" si="25"/>
        <v>28</v>
      </c>
      <c r="B212" s="182" t="s">
        <v>846</v>
      </c>
      <c r="C212" s="183" t="s">
        <v>847</v>
      </c>
      <c r="D212" s="183" t="s">
        <v>848</v>
      </c>
      <c r="E212" s="183" t="s">
        <v>849</v>
      </c>
      <c r="F212" s="272">
        <v>0.12</v>
      </c>
      <c r="G212" s="183" t="s">
        <v>733</v>
      </c>
      <c r="H212" s="183"/>
      <c r="I212" s="183"/>
      <c r="J212" s="183" t="s">
        <v>97</v>
      </c>
      <c r="K212" s="183"/>
      <c r="L212" s="183"/>
    </row>
    <row r="213" spans="1:12" ht="54">
      <c r="A213" s="181">
        <f t="shared" si="25"/>
        <v>29</v>
      </c>
      <c r="B213" s="182" t="s">
        <v>850</v>
      </c>
      <c r="C213" s="183" t="s">
        <v>847</v>
      </c>
      <c r="D213" s="183" t="s">
        <v>851</v>
      </c>
      <c r="E213" s="183" t="s">
        <v>852</v>
      </c>
      <c r="F213" s="272">
        <v>4.1500000000000004</v>
      </c>
      <c r="G213" s="183" t="s">
        <v>743</v>
      </c>
      <c r="H213" s="183"/>
      <c r="I213" s="183"/>
      <c r="J213" s="183" t="s">
        <v>97</v>
      </c>
      <c r="K213" s="183"/>
      <c r="L213" s="183"/>
    </row>
    <row r="214" spans="1:12" ht="35.4" customHeight="1">
      <c r="A214" s="177"/>
      <c r="B214" s="178" t="s">
        <v>853</v>
      </c>
      <c r="C214" s="261">
        <f t="shared" ref="C214:E214" si="26">COUNTA(C215:C222)</f>
        <v>8</v>
      </c>
      <c r="D214" s="261">
        <f t="shared" si="26"/>
        <v>4</v>
      </c>
      <c r="E214" s="261">
        <f t="shared" si="26"/>
        <v>8</v>
      </c>
      <c r="F214" s="262">
        <f>SUM(F215:F222)</f>
        <v>28.107999999999997</v>
      </c>
      <c r="G214" s="179">
        <f t="shared" ref="G214:L214" si="27">COUNTA(G215:G222)</f>
        <v>8</v>
      </c>
      <c r="H214" s="179">
        <f t="shared" si="27"/>
        <v>4</v>
      </c>
      <c r="I214" s="179">
        <f t="shared" si="27"/>
        <v>0</v>
      </c>
      <c r="J214" s="179">
        <f t="shared" si="27"/>
        <v>8</v>
      </c>
      <c r="K214" s="179">
        <f t="shared" si="27"/>
        <v>8</v>
      </c>
      <c r="L214" s="179">
        <f t="shared" si="27"/>
        <v>0</v>
      </c>
    </row>
    <row r="215" spans="1:12" ht="108">
      <c r="A215" s="181">
        <v>1</v>
      </c>
      <c r="B215" s="182" t="s">
        <v>854</v>
      </c>
      <c r="C215" s="183" t="s">
        <v>855</v>
      </c>
      <c r="D215" s="183" t="s">
        <v>856</v>
      </c>
      <c r="E215" s="183" t="s">
        <v>857</v>
      </c>
      <c r="F215" s="272">
        <v>4</v>
      </c>
      <c r="G215" s="183" t="s">
        <v>858</v>
      </c>
      <c r="H215" s="183" t="s">
        <v>859</v>
      </c>
      <c r="I215" s="183"/>
      <c r="J215" s="183" t="s">
        <v>97</v>
      </c>
      <c r="K215" s="183" t="s">
        <v>860</v>
      </c>
      <c r="L215" s="183"/>
    </row>
    <row r="216" spans="1:12" ht="108">
      <c r="A216" s="181">
        <v>2</v>
      </c>
      <c r="B216" s="182" t="s">
        <v>862</v>
      </c>
      <c r="C216" s="183" t="s">
        <v>863</v>
      </c>
      <c r="D216" s="183" t="s">
        <v>864</v>
      </c>
      <c r="E216" s="183" t="s">
        <v>857</v>
      </c>
      <c r="F216" s="272">
        <v>4.83</v>
      </c>
      <c r="G216" s="183" t="s">
        <v>865</v>
      </c>
      <c r="H216" s="183" t="s">
        <v>859</v>
      </c>
      <c r="I216" s="183"/>
      <c r="J216" s="183" t="s">
        <v>97</v>
      </c>
      <c r="K216" s="183" t="s">
        <v>860</v>
      </c>
      <c r="L216" s="183"/>
    </row>
    <row r="217" spans="1:12" ht="108">
      <c r="A217" s="181">
        <v>3</v>
      </c>
      <c r="B217" s="182" t="s">
        <v>866</v>
      </c>
      <c r="C217" s="183" t="s">
        <v>867</v>
      </c>
      <c r="D217" s="183" t="s">
        <v>868</v>
      </c>
      <c r="E217" s="183" t="s">
        <v>857</v>
      </c>
      <c r="F217" s="272">
        <v>8</v>
      </c>
      <c r="G217" s="183" t="s">
        <v>858</v>
      </c>
      <c r="H217" s="183" t="s">
        <v>859</v>
      </c>
      <c r="I217" s="183"/>
      <c r="J217" s="183" t="s">
        <v>97</v>
      </c>
      <c r="K217" s="183" t="s">
        <v>860</v>
      </c>
      <c r="L217" s="183"/>
    </row>
    <row r="218" spans="1:12" ht="108">
      <c r="A218" s="181">
        <v>4</v>
      </c>
      <c r="B218" s="182" t="s">
        <v>869</v>
      </c>
      <c r="C218" s="183" t="s">
        <v>870</v>
      </c>
      <c r="D218" s="183" t="s">
        <v>871</v>
      </c>
      <c r="E218" s="183" t="s">
        <v>857</v>
      </c>
      <c r="F218" s="272">
        <v>6.05</v>
      </c>
      <c r="G218" s="183" t="s">
        <v>872</v>
      </c>
      <c r="H218" s="183" t="s">
        <v>859</v>
      </c>
      <c r="I218" s="183"/>
      <c r="J218" s="183" t="s">
        <v>97</v>
      </c>
      <c r="K218" s="183" t="s">
        <v>873</v>
      </c>
      <c r="L218" s="183"/>
    </row>
    <row r="219" spans="1:12" ht="72">
      <c r="A219" s="181">
        <v>5</v>
      </c>
      <c r="B219" s="182" t="s">
        <v>874</v>
      </c>
      <c r="C219" s="183" t="s">
        <v>875</v>
      </c>
      <c r="D219" s="183"/>
      <c r="E219" s="183" t="s">
        <v>857</v>
      </c>
      <c r="F219" s="272">
        <v>0.11799999999999999</v>
      </c>
      <c r="G219" s="183" t="s">
        <v>42</v>
      </c>
      <c r="H219" s="183"/>
      <c r="I219" s="183"/>
      <c r="J219" s="183" t="s">
        <v>97</v>
      </c>
      <c r="K219" s="183" t="s">
        <v>876</v>
      </c>
      <c r="L219" s="183"/>
    </row>
    <row r="220" spans="1:12" ht="54">
      <c r="A220" s="181">
        <v>6</v>
      </c>
      <c r="B220" s="182" t="s">
        <v>877</v>
      </c>
      <c r="C220" s="183" t="s">
        <v>875</v>
      </c>
      <c r="D220" s="183"/>
      <c r="E220" s="183" t="s">
        <v>857</v>
      </c>
      <c r="F220" s="272">
        <v>1.47</v>
      </c>
      <c r="G220" s="183" t="s">
        <v>878</v>
      </c>
      <c r="H220" s="183"/>
      <c r="I220" s="183"/>
      <c r="J220" s="183" t="s">
        <v>97</v>
      </c>
      <c r="K220" s="183" t="s">
        <v>879</v>
      </c>
      <c r="L220" s="183"/>
    </row>
    <row r="221" spans="1:12" ht="54">
      <c r="A221" s="181">
        <v>7</v>
      </c>
      <c r="B221" s="182" t="s">
        <v>880</v>
      </c>
      <c r="C221" s="183" t="s">
        <v>881</v>
      </c>
      <c r="D221" s="183"/>
      <c r="E221" s="183" t="s">
        <v>882</v>
      </c>
      <c r="F221" s="272">
        <v>3.19</v>
      </c>
      <c r="G221" s="183" t="s">
        <v>883</v>
      </c>
      <c r="H221" s="183"/>
      <c r="I221" s="183"/>
      <c r="J221" s="183" t="s">
        <v>97</v>
      </c>
      <c r="K221" s="183" t="s">
        <v>884</v>
      </c>
      <c r="L221" s="183"/>
    </row>
    <row r="222" spans="1:12" ht="54">
      <c r="A222" s="181">
        <v>8</v>
      </c>
      <c r="B222" s="182" t="s">
        <v>885</v>
      </c>
      <c r="C222" s="183" t="s">
        <v>881</v>
      </c>
      <c r="D222" s="183"/>
      <c r="E222" s="183" t="s">
        <v>886</v>
      </c>
      <c r="F222" s="272">
        <v>0.45</v>
      </c>
      <c r="G222" s="183" t="s">
        <v>157</v>
      </c>
      <c r="H222" s="183"/>
      <c r="I222" s="183"/>
      <c r="J222" s="183" t="s">
        <v>97</v>
      </c>
      <c r="K222" s="183" t="s">
        <v>884</v>
      </c>
      <c r="L222" s="183"/>
    </row>
    <row r="223" spans="1:12" ht="37.200000000000003" customHeight="1">
      <c r="A223" s="177"/>
      <c r="B223" s="178" t="s">
        <v>6657</v>
      </c>
      <c r="C223" s="261">
        <f>COUNTA(C225:C231)</f>
        <v>5</v>
      </c>
      <c r="D223" s="261">
        <f>COUNTA(D225:D231)</f>
        <v>0</v>
      </c>
      <c r="E223" s="261">
        <f>COUNTA(E225:E231)</f>
        <v>0</v>
      </c>
      <c r="F223" s="262">
        <f>SUM(F225:F231)</f>
        <v>0.71000000000000008</v>
      </c>
      <c r="G223" s="179">
        <f t="shared" ref="G223:L223" si="28">COUNTA(G225:G231)</f>
        <v>0</v>
      </c>
      <c r="H223" s="179">
        <f t="shared" si="28"/>
        <v>0</v>
      </c>
      <c r="I223" s="179">
        <f t="shared" si="28"/>
        <v>0</v>
      </c>
      <c r="J223" s="179">
        <f t="shared" si="28"/>
        <v>5</v>
      </c>
      <c r="K223" s="179">
        <f t="shared" si="28"/>
        <v>0</v>
      </c>
      <c r="L223" s="179">
        <f t="shared" si="28"/>
        <v>0</v>
      </c>
    </row>
    <row r="224" spans="1:12" ht="27.6" customHeight="1">
      <c r="A224" s="177"/>
      <c r="B224" s="178" t="s">
        <v>6666</v>
      </c>
      <c r="C224" s="179"/>
      <c r="D224" s="179"/>
      <c r="E224" s="179"/>
      <c r="F224" s="180"/>
      <c r="G224" s="179"/>
      <c r="H224" s="179"/>
      <c r="I224" s="179"/>
      <c r="J224" s="179"/>
      <c r="K224" s="179"/>
      <c r="L224" s="179"/>
    </row>
    <row r="225" spans="1:12" ht="31.95" customHeight="1">
      <c r="A225" s="181">
        <v>1</v>
      </c>
      <c r="B225" s="188" t="s">
        <v>887</v>
      </c>
      <c r="C225" s="183" t="s">
        <v>888</v>
      </c>
      <c r="D225" s="183"/>
      <c r="E225" s="183"/>
      <c r="F225" s="272">
        <v>0.42</v>
      </c>
      <c r="G225" s="183"/>
      <c r="H225" s="183"/>
      <c r="I225" s="183"/>
      <c r="J225" s="183" t="s">
        <v>44</v>
      </c>
      <c r="K225" s="183"/>
      <c r="L225" s="183"/>
    </row>
    <row r="226" spans="1:12" ht="46.2" customHeight="1">
      <c r="A226" s="181"/>
      <c r="B226" s="189" t="s">
        <v>6400</v>
      </c>
      <c r="C226" s="183"/>
      <c r="D226" s="183"/>
      <c r="E226" s="183"/>
      <c r="F226" s="272"/>
      <c r="G226" s="183"/>
      <c r="H226" s="183"/>
      <c r="I226" s="183"/>
      <c r="J226" s="183"/>
      <c r="K226" s="183"/>
      <c r="L226" s="183"/>
    </row>
    <row r="227" spans="1:12" ht="37.200000000000003" customHeight="1">
      <c r="A227" s="181">
        <v>2</v>
      </c>
      <c r="B227" s="190" t="s">
        <v>889</v>
      </c>
      <c r="C227" s="183" t="s">
        <v>890</v>
      </c>
      <c r="D227" s="183"/>
      <c r="E227" s="183"/>
      <c r="F227" s="272">
        <v>0.2</v>
      </c>
      <c r="G227" s="183"/>
      <c r="H227" s="183"/>
      <c r="I227" s="183"/>
      <c r="J227" s="183" t="s">
        <v>44</v>
      </c>
      <c r="K227" s="183"/>
      <c r="L227" s="183"/>
    </row>
    <row r="228" spans="1:12" ht="34.950000000000003" customHeight="1">
      <c r="A228" s="181"/>
      <c r="B228" s="191" t="s">
        <v>6667</v>
      </c>
      <c r="C228" s="183"/>
      <c r="D228" s="183"/>
      <c r="E228" s="183"/>
      <c r="F228" s="272"/>
      <c r="G228" s="183"/>
      <c r="H228" s="183"/>
      <c r="I228" s="183"/>
      <c r="J228" s="183"/>
      <c r="K228" s="183"/>
      <c r="L228" s="183"/>
    </row>
    <row r="229" spans="1:12" ht="36">
      <c r="A229" s="181">
        <v>3</v>
      </c>
      <c r="B229" s="192" t="s">
        <v>891</v>
      </c>
      <c r="C229" s="183" t="s">
        <v>892</v>
      </c>
      <c r="D229" s="183"/>
      <c r="E229" s="183"/>
      <c r="F229" s="272">
        <v>0.02</v>
      </c>
      <c r="G229" s="183"/>
      <c r="H229" s="183"/>
      <c r="I229" s="183"/>
      <c r="J229" s="183" t="s">
        <v>44</v>
      </c>
      <c r="K229" s="183"/>
      <c r="L229" s="183"/>
    </row>
    <row r="230" spans="1:12" ht="36">
      <c r="A230" s="181">
        <v>4</v>
      </c>
      <c r="B230" s="192" t="s">
        <v>891</v>
      </c>
      <c r="C230" s="183" t="s">
        <v>892</v>
      </c>
      <c r="D230" s="183"/>
      <c r="E230" s="183"/>
      <c r="F230" s="272">
        <v>0.02</v>
      </c>
      <c r="G230" s="183"/>
      <c r="H230" s="183"/>
      <c r="I230" s="183"/>
      <c r="J230" s="183" t="s">
        <v>44</v>
      </c>
      <c r="K230" s="183"/>
      <c r="L230" s="183"/>
    </row>
    <row r="231" spans="1:12" ht="36">
      <c r="A231" s="181">
        <f t="shared" ref="A231" si="29">A230+1</f>
        <v>5</v>
      </c>
      <c r="B231" s="192" t="s">
        <v>891</v>
      </c>
      <c r="C231" s="183" t="s">
        <v>892</v>
      </c>
      <c r="D231" s="183"/>
      <c r="E231" s="183"/>
      <c r="F231" s="272">
        <v>0.05</v>
      </c>
      <c r="G231" s="183"/>
      <c r="H231" s="183"/>
      <c r="I231" s="183"/>
      <c r="J231" s="183" t="s">
        <v>44</v>
      </c>
      <c r="K231" s="183"/>
      <c r="L231" s="183"/>
    </row>
    <row r="232" spans="1:12" ht="37.200000000000003" customHeight="1">
      <c r="A232" s="177"/>
      <c r="B232" s="275" t="s">
        <v>6669</v>
      </c>
      <c r="C232" s="261">
        <f>C233+C343+C385+C402+C419+C441+C456+C465+C468+C512+C514</f>
        <v>256</v>
      </c>
      <c r="D232" s="261">
        <f t="shared" ref="D232:L232" si="30">D233+D343+D385+D402+D419+D441+D456+D465+D468+D512+D514</f>
        <v>97</v>
      </c>
      <c r="E232" s="261">
        <f t="shared" si="30"/>
        <v>159</v>
      </c>
      <c r="F232" s="262">
        <f t="shared" si="30"/>
        <v>1809.9857340000001</v>
      </c>
      <c r="G232" s="180">
        <f t="shared" si="30"/>
        <v>158</v>
      </c>
      <c r="H232" s="180">
        <f t="shared" si="30"/>
        <v>78</v>
      </c>
      <c r="I232" s="180">
        <f t="shared" si="30"/>
        <v>43</v>
      </c>
      <c r="J232" s="180">
        <f t="shared" si="30"/>
        <v>112</v>
      </c>
      <c r="K232" s="180">
        <f t="shared" si="30"/>
        <v>94</v>
      </c>
      <c r="L232" s="180">
        <f t="shared" si="30"/>
        <v>56</v>
      </c>
    </row>
    <row r="233" spans="1:12" ht="31.2" customHeight="1">
      <c r="A233" s="177"/>
      <c r="B233" s="178" t="s">
        <v>6668</v>
      </c>
      <c r="C233" s="261">
        <v>86</v>
      </c>
      <c r="D233" s="261"/>
      <c r="E233" s="261"/>
      <c r="F233" s="262">
        <v>548.67999999999995</v>
      </c>
      <c r="G233" s="179"/>
      <c r="H233" s="179"/>
      <c r="I233" s="179"/>
      <c r="J233" s="179"/>
      <c r="K233" s="179"/>
      <c r="L233" s="179"/>
    </row>
    <row r="234" spans="1:12" ht="31.2" customHeight="1">
      <c r="A234" s="177"/>
      <c r="B234" s="252" t="s">
        <v>6656</v>
      </c>
      <c r="C234" s="261">
        <v>11</v>
      </c>
      <c r="D234" s="261"/>
      <c r="E234" s="261"/>
      <c r="F234" s="262">
        <f>SUM(F235:F245)</f>
        <v>104.42760000000001</v>
      </c>
      <c r="G234" s="179"/>
      <c r="H234" s="179"/>
      <c r="I234" s="179"/>
      <c r="J234" s="179"/>
      <c r="K234" s="179"/>
      <c r="L234" s="179"/>
    </row>
    <row r="235" spans="1:12" ht="145.94999999999999" customHeight="1">
      <c r="A235" s="181">
        <v>1</v>
      </c>
      <c r="B235" s="182" t="s">
        <v>897</v>
      </c>
      <c r="C235" s="183" t="s">
        <v>898</v>
      </c>
      <c r="D235" s="183" t="s">
        <v>899</v>
      </c>
      <c r="E235" s="183" t="s">
        <v>900</v>
      </c>
      <c r="F235" s="272">
        <v>6.05</v>
      </c>
      <c r="G235" s="183" t="s">
        <v>901</v>
      </c>
      <c r="H235" s="183" t="s">
        <v>902</v>
      </c>
      <c r="I235" s="183"/>
      <c r="J235" s="183" t="s">
        <v>44</v>
      </c>
      <c r="K235" s="183" t="s">
        <v>903</v>
      </c>
      <c r="L235" s="183"/>
    </row>
    <row r="236" spans="1:12" ht="171.6" customHeight="1">
      <c r="A236" s="181">
        <v>2</v>
      </c>
      <c r="B236" s="182" t="s">
        <v>904</v>
      </c>
      <c r="C236" s="183" t="s">
        <v>905</v>
      </c>
      <c r="D236" s="183" t="s">
        <v>906</v>
      </c>
      <c r="E236" s="183" t="s">
        <v>907</v>
      </c>
      <c r="F236" s="272">
        <v>1.26</v>
      </c>
      <c r="G236" s="183" t="s">
        <v>901</v>
      </c>
      <c r="H236" s="183" t="s">
        <v>908</v>
      </c>
      <c r="I236" s="183"/>
      <c r="J236" s="183" t="s">
        <v>44</v>
      </c>
      <c r="K236" s="183" t="s">
        <v>909</v>
      </c>
      <c r="L236" s="183"/>
    </row>
    <row r="237" spans="1:12" ht="165" customHeight="1">
      <c r="A237" s="181">
        <v>3</v>
      </c>
      <c r="B237" s="182" t="s">
        <v>910</v>
      </c>
      <c r="C237" s="183" t="s">
        <v>911</v>
      </c>
      <c r="D237" s="183" t="s">
        <v>912</v>
      </c>
      <c r="E237" s="183" t="s">
        <v>913</v>
      </c>
      <c r="F237" s="272">
        <v>11.23</v>
      </c>
      <c r="G237" s="183" t="s">
        <v>914</v>
      </c>
      <c r="H237" s="183" t="s">
        <v>915</v>
      </c>
      <c r="I237" s="183"/>
      <c r="J237" s="183" t="s">
        <v>44</v>
      </c>
      <c r="K237" s="183" t="s">
        <v>916</v>
      </c>
      <c r="L237" s="183"/>
    </row>
    <row r="238" spans="1:12" ht="95.4" customHeight="1">
      <c r="A238" s="181">
        <v>4</v>
      </c>
      <c r="B238" s="182" t="s">
        <v>917</v>
      </c>
      <c r="C238" s="183" t="s">
        <v>918</v>
      </c>
      <c r="D238" s="183" t="s">
        <v>919</v>
      </c>
      <c r="E238" s="183" t="s">
        <v>920</v>
      </c>
      <c r="F238" s="272">
        <v>1.48</v>
      </c>
      <c r="G238" s="183" t="s">
        <v>921</v>
      </c>
      <c r="H238" s="183" t="s">
        <v>922</v>
      </c>
      <c r="I238" s="183" t="s">
        <v>44</v>
      </c>
      <c r="J238" s="183"/>
      <c r="K238" s="183" t="s">
        <v>923</v>
      </c>
      <c r="L238" s="183"/>
    </row>
    <row r="239" spans="1:12" ht="160.19999999999999" customHeight="1">
      <c r="A239" s="181">
        <v>5</v>
      </c>
      <c r="B239" s="182" t="s">
        <v>924</v>
      </c>
      <c r="C239" s="183" t="s">
        <v>925</v>
      </c>
      <c r="D239" s="183" t="s">
        <v>926</v>
      </c>
      <c r="E239" s="183" t="s">
        <v>927</v>
      </c>
      <c r="F239" s="272">
        <v>0.18759999999999999</v>
      </c>
      <c r="G239" s="183" t="s">
        <v>928</v>
      </c>
      <c r="H239" s="183" t="s">
        <v>929</v>
      </c>
      <c r="I239" s="183"/>
      <c r="J239" s="183" t="s">
        <v>44</v>
      </c>
      <c r="K239" s="183" t="s">
        <v>930</v>
      </c>
      <c r="L239" s="183"/>
    </row>
    <row r="240" spans="1:12" ht="110.4" customHeight="1">
      <c r="A240" s="181">
        <v>6</v>
      </c>
      <c r="B240" s="182" t="s">
        <v>931</v>
      </c>
      <c r="C240" s="183" t="s">
        <v>932</v>
      </c>
      <c r="D240" s="183" t="s">
        <v>933</v>
      </c>
      <c r="E240" s="183" t="s">
        <v>934</v>
      </c>
      <c r="F240" s="272">
        <v>9.31</v>
      </c>
      <c r="G240" s="183" t="s">
        <v>901</v>
      </c>
      <c r="H240" s="183" t="s">
        <v>935</v>
      </c>
      <c r="I240" s="183"/>
      <c r="J240" s="183" t="s">
        <v>44</v>
      </c>
      <c r="K240" s="183" t="s">
        <v>936</v>
      </c>
      <c r="L240" s="183"/>
    </row>
    <row r="241" spans="1:12" ht="115.2" customHeight="1">
      <c r="A241" s="181">
        <v>7</v>
      </c>
      <c r="B241" s="182" t="s">
        <v>937</v>
      </c>
      <c r="C241" s="183" t="s">
        <v>938</v>
      </c>
      <c r="D241" s="183" t="s">
        <v>939</v>
      </c>
      <c r="E241" s="183" t="s">
        <v>940</v>
      </c>
      <c r="F241" s="272">
        <v>0.83</v>
      </c>
      <c r="G241" s="183" t="s">
        <v>941</v>
      </c>
      <c r="H241" s="183" t="s">
        <v>942</v>
      </c>
      <c r="I241" s="183"/>
      <c r="J241" s="183" t="s">
        <v>44</v>
      </c>
      <c r="K241" s="183" t="s">
        <v>943</v>
      </c>
      <c r="L241" s="183"/>
    </row>
    <row r="242" spans="1:12" ht="103.2" customHeight="1">
      <c r="A242" s="181">
        <v>8</v>
      </c>
      <c r="B242" s="182" t="s">
        <v>944</v>
      </c>
      <c r="C242" s="183" t="s">
        <v>945</v>
      </c>
      <c r="D242" s="183" t="s">
        <v>946</v>
      </c>
      <c r="E242" s="183" t="s">
        <v>947</v>
      </c>
      <c r="F242" s="272">
        <v>2.42</v>
      </c>
      <c r="G242" s="183" t="s">
        <v>901</v>
      </c>
      <c r="H242" s="183" t="s">
        <v>948</v>
      </c>
      <c r="I242" s="183"/>
      <c r="J242" s="183" t="s">
        <v>44</v>
      </c>
      <c r="K242" s="183" t="s">
        <v>949</v>
      </c>
      <c r="L242" s="183"/>
    </row>
    <row r="243" spans="1:12" ht="114.6" customHeight="1">
      <c r="A243" s="181">
        <v>9</v>
      </c>
      <c r="B243" s="182" t="s">
        <v>950</v>
      </c>
      <c r="C243" s="183" t="s">
        <v>951</v>
      </c>
      <c r="D243" s="183" t="s">
        <v>939</v>
      </c>
      <c r="E243" s="183" t="s">
        <v>952</v>
      </c>
      <c r="F243" s="272">
        <v>55.38</v>
      </c>
      <c r="G243" s="183" t="s">
        <v>901</v>
      </c>
      <c r="H243" s="183" t="s">
        <v>953</v>
      </c>
      <c r="I243" s="183"/>
      <c r="J243" s="183" t="s">
        <v>44</v>
      </c>
      <c r="K243" s="183" t="s">
        <v>954</v>
      </c>
      <c r="L243" s="183"/>
    </row>
    <row r="244" spans="1:12" ht="96" customHeight="1">
      <c r="A244" s="181">
        <v>10</v>
      </c>
      <c r="B244" s="182" t="s">
        <v>955</v>
      </c>
      <c r="C244" s="183" t="s">
        <v>945</v>
      </c>
      <c r="D244" s="183" t="s">
        <v>956</v>
      </c>
      <c r="E244" s="183" t="s">
        <v>957</v>
      </c>
      <c r="F244" s="272">
        <v>6.91</v>
      </c>
      <c r="G244" s="183" t="s">
        <v>901</v>
      </c>
      <c r="H244" s="183" t="s">
        <v>958</v>
      </c>
      <c r="I244" s="183"/>
      <c r="J244" s="183" t="s">
        <v>44</v>
      </c>
      <c r="K244" s="183" t="s">
        <v>959</v>
      </c>
      <c r="L244" s="183"/>
    </row>
    <row r="245" spans="1:12" ht="90">
      <c r="A245" s="181">
        <v>11</v>
      </c>
      <c r="B245" s="182" t="s">
        <v>960</v>
      </c>
      <c r="C245" s="183" t="s">
        <v>961</v>
      </c>
      <c r="D245" s="183" t="s">
        <v>962</v>
      </c>
      <c r="E245" s="183" t="s">
        <v>963</v>
      </c>
      <c r="F245" s="272">
        <v>9.3699999999999992</v>
      </c>
      <c r="G245" s="183" t="s">
        <v>964</v>
      </c>
      <c r="H245" s="183" t="s">
        <v>965</v>
      </c>
      <c r="I245" s="183"/>
      <c r="J245" s="183" t="s">
        <v>44</v>
      </c>
      <c r="K245" s="183" t="s">
        <v>930</v>
      </c>
      <c r="L245" s="183"/>
    </row>
    <row r="246" spans="1:12" ht="42" customHeight="1">
      <c r="A246" s="177"/>
      <c r="B246" s="252" t="s">
        <v>6658</v>
      </c>
      <c r="C246" s="179"/>
      <c r="D246" s="261">
        <v>4</v>
      </c>
      <c r="E246" s="261"/>
      <c r="F246" s="262">
        <f>SUM(F247:F250)</f>
        <v>2.89</v>
      </c>
      <c r="G246" s="179"/>
      <c r="H246" s="179"/>
      <c r="I246" s="179"/>
      <c r="J246" s="179"/>
      <c r="K246" s="179"/>
      <c r="L246" s="179"/>
    </row>
    <row r="247" spans="1:12" ht="72">
      <c r="A247" s="181">
        <v>1</v>
      </c>
      <c r="B247" s="182" t="s">
        <v>966</v>
      </c>
      <c r="C247" s="183" t="s">
        <v>967</v>
      </c>
      <c r="D247" s="183" t="s">
        <v>968</v>
      </c>
      <c r="E247" s="183" t="s">
        <v>969</v>
      </c>
      <c r="F247" s="272">
        <v>0.53</v>
      </c>
      <c r="G247" s="183" t="s">
        <v>970</v>
      </c>
      <c r="H247" s="183" t="s">
        <v>971</v>
      </c>
      <c r="I247" s="183"/>
      <c r="J247" s="183" t="s">
        <v>44</v>
      </c>
      <c r="K247" s="183" t="s">
        <v>972</v>
      </c>
      <c r="L247" s="183"/>
    </row>
    <row r="248" spans="1:12" ht="90">
      <c r="A248" s="181">
        <v>2</v>
      </c>
      <c r="B248" s="182" t="s">
        <v>973</v>
      </c>
      <c r="C248" s="183" t="s">
        <v>974</v>
      </c>
      <c r="D248" s="183" t="s">
        <v>975</v>
      </c>
      <c r="E248" s="183" t="s">
        <v>976</v>
      </c>
      <c r="F248" s="272">
        <v>0.8</v>
      </c>
      <c r="G248" s="183" t="s">
        <v>977</v>
      </c>
      <c r="H248" s="183" t="s">
        <v>978</v>
      </c>
      <c r="I248" s="183"/>
      <c r="J248" s="183" t="s">
        <v>44</v>
      </c>
      <c r="K248" s="183" t="s">
        <v>972</v>
      </c>
      <c r="L248" s="183"/>
    </row>
    <row r="249" spans="1:12" ht="121.2" customHeight="1">
      <c r="A249" s="181">
        <v>3</v>
      </c>
      <c r="B249" s="182" t="s">
        <v>979</v>
      </c>
      <c r="C249" s="183" t="s">
        <v>974</v>
      </c>
      <c r="D249" s="183" t="s">
        <v>980</v>
      </c>
      <c r="E249" s="183" t="s">
        <v>981</v>
      </c>
      <c r="F249" s="272">
        <v>0.96</v>
      </c>
      <c r="G249" s="183" t="s">
        <v>928</v>
      </c>
      <c r="H249" s="183" t="s">
        <v>982</v>
      </c>
      <c r="I249" s="183"/>
      <c r="J249" s="183" t="s">
        <v>44</v>
      </c>
      <c r="K249" s="183" t="s">
        <v>972</v>
      </c>
      <c r="L249" s="183"/>
    </row>
    <row r="250" spans="1:12" ht="112.2" customHeight="1">
      <c r="A250" s="181">
        <v>4</v>
      </c>
      <c r="B250" s="182" t="s">
        <v>983</v>
      </c>
      <c r="C250" s="183" t="s">
        <v>984</v>
      </c>
      <c r="D250" s="183" t="s">
        <v>985</v>
      </c>
      <c r="E250" s="183" t="s">
        <v>986</v>
      </c>
      <c r="F250" s="272">
        <v>0.6</v>
      </c>
      <c r="G250" s="183" t="s">
        <v>987</v>
      </c>
      <c r="H250" s="183" t="s">
        <v>988</v>
      </c>
      <c r="I250" s="183"/>
      <c r="J250" s="183" t="s">
        <v>44</v>
      </c>
      <c r="K250" s="183" t="s">
        <v>972</v>
      </c>
      <c r="L250" s="183"/>
    </row>
    <row r="251" spans="1:12" ht="37.200000000000003" customHeight="1">
      <c r="A251" s="252"/>
      <c r="B251" s="252" t="s">
        <v>6670</v>
      </c>
      <c r="C251" s="179"/>
      <c r="D251" s="261">
        <v>1</v>
      </c>
      <c r="E251" s="261"/>
      <c r="F251" s="262">
        <f>F252</f>
        <v>19.05</v>
      </c>
      <c r="G251" s="179"/>
      <c r="H251" s="179"/>
      <c r="I251" s="179"/>
      <c r="J251" s="179"/>
      <c r="K251" s="179"/>
      <c r="L251" s="179"/>
    </row>
    <row r="252" spans="1:12" ht="90">
      <c r="A252" s="181">
        <v>5</v>
      </c>
      <c r="B252" s="182" t="s">
        <v>989</v>
      </c>
      <c r="C252" s="183" t="s">
        <v>990</v>
      </c>
      <c r="D252" s="183" t="s">
        <v>991</v>
      </c>
      <c r="E252" s="183" t="s">
        <v>992</v>
      </c>
      <c r="F252" s="272">
        <v>19.05</v>
      </c>
      <c r="G252" s="183" t="s">
        <v>993</v>
      </c>
      <c r="H252" s="183" t="s">
        <v>994</v>
      </c>
      <c r="I252" s="183"/>
      <c r="J252" s="183" t="s">
        <v>44</v>
      </c>
      <c r="K252" s="183" t="s">
        <v>995</v>
      </c>
      <c r="L252" s="183"/>
    </row>
    <row r="253" spans="1:12" ht="39" customHeight="1">
      <c r="A253" s="252"/>
      <c r="B253" s="252" t="s">
        <v>6671</v>
      </c>
      <c r="C253" s="179"/>
      <c r="D253" s="261">
        <v>3</v>
      </c>
      <c r="E253" s="261"/>
      <c r="F253" s="262">
        <f>SUM(F254:F256)</f>
        <v>3.6799999999999997</v>
      </c>
      <c r="G253" s="179"/>
      <c r="H253" s="179"/>
      <c r="I253" s="179"/>
      <c r="J253" s="179"/>
      <c r="K253" s="179"/>
      <c r="L253" s="179"/>
    </row>
    <row r="254" spans="1:12" ht="154.19999999999999" customHeight="1">
      <c r="A254" s="181">
        <v>6</v>
      </c>
      <c r="B254" s="182" t="s">
        <v>996</v>
      </c>
      <c r="C254" s="183" t="s">
        <v>997</v>
      </c>
      <c r="D254" s="183" t="s">
        <v>998</v>
      </c>
      <c r="E254" s="183" t="s">
        <v>999</v>
      </c>
      <c r="F254" s="272">
        <v>0.91</v>
      </c>
      <c r="G254" s="183" t="s">
        <v>993</v>
      </c>
      <c r="H254" s="183" t="s">
        <v>1000</v>
      </c>
      <c r="I254" s="183"/>
      <c r="J254" s="183" t="s">
        <v>44</v>
      </c>
      <c r="K254" s="183" t="s">
        <v>1001</v>
      </c>
      <c r="L254" s="183"/>
    </row>
    <row r="255" spans="1:12" ht="148.19999999999999" customHeight="1">
      <c r="A255" s="181">
        <v>7</v>
      </c>
      <c r="B255" s="182" t="s">
        <v>1002</v>
      </c>
      <c r="C255" s="183" t="s">
        <v>1003</v>
      </c>
      <c r="D255" s="183" t="s">
        <v>1004</v>
      </c>
      <c r="E255" s="183" t="s">
        <v>1005</v>
      </c>
      <c r="F255" s="272">
        <v>1.64</v>
      </c>
      <c r="G255" s="183" t="s">
        <v>1006</v>
      </c>
      <c r="H255" s="183" t="s">
        <v>1007</v>
      </c>
      <c r="I255" s="183"/>
      <c r="J255" s="183" t="s">
        <v>44</v>
      </c>
      <c r="K255" s="183"/>
      <c r="L255" s="183"/>
    </row>
    <row r="256" spans="1:12" ht="192.6" customHeight="1">
      <c r="A256" s="181">
        <v>8</v>
      </c>
      <c r="B256" s="182" t="s">
        <v>1009</v>
      </c>
      <c r="C256" s="183" t="s">
        <v>1010</v>
      </c>
      <c r="D256" s="183" t="s">
        <v>1011</v>
      </c>
      <c r="E256" s="183" t="s">
        <v>1012</v>
      </c>
      <c r="F256" s="272">
        <v>1.1299999999999999</v>
      </c>
      <c r="G256" s="183" t="s">
        <v>993</v>
      </c>
      <c r="H256" s="183"/>
      <c r="I256" s="183"/>
      <c r="J256" s="183" t="s">
        <v>44</v>
      </c>
      <c r="K256" s="183" t="s">
        <v>972</v>
      </c>
      <c r="L256" s="183"/>
    </row>
    <row r="257" spans="1:12" ht="43.5" customHeight="1">
      <c r="A257" s="252"/>
      <c r="B257" s="252" t="s">
        <v>6672</v>
      </c>
      <c r="C257" s="179"/>
      <c r="D257" s="261">
        <v>4</v>
      </c>
      <c r="E257" s="261"/>
      <c r="F257" s="262">
        <f>SUM(F258:F261)</f>
        <v>7.47</v>
      </c>
      <c r="G257" s="179"/>
      <c r="H257" s="179"/>
      <c r="I257" s="179"/>
      <c r="J257" s="179"/>
      <c r="K257" s="179"/>
      <c r="L257" s="179"/>
    </row>
    <row r="258" spans="1:12" ht="409.6">
      <c r="A258" s="181">
        <v>9</v>
      </c>
      <c r="B258" s="182" t="s">
        <v>1013</v>
      </c>
      <c r="C258" s="183" t="s">
        <v>1014</v>
      </c>
      <c r="D258" s="183" t="s">
        <v>1015</v>
      </c>
      <c r="E258" s="183" t="s">
        <v>1016</v>
      </c>
      <c r="F258" s="272">
        <v>4.3099999999999996</v>
      </c>
      <c r="G258" s="183" t="s">
        <v>993</v>
      </c>
      <c r="H258" s="183" t="s">
        <v>1017</v>
      </c>
      <c r="I258" s="183"/>
      <c r="J258" s="183" t="s">
        <v>44</v>
      </c>
      <c r="K258" s="183" t="s">
        <v>1018</v>
      </c>
      <c r="L258" s="183"/>
    </row>
    <row r="259" spans="1:12" ht="162">
      <c r="A259" s="181">
        <v>10</v>
      </c>
      <c r="B259" s="182" t="s">
        <v>1019</v>
      </c>
      <c r="C259" s="183" t="s">
        <v>1014</v>
      </c>
      <c r="D259" s="183" t="s">
        <v>1020</v>
      </c>
      <c r="E259" s="183" t="s">
        <v>1021</v>
      </c>
      <c r="F259" s="272">
        <v>2.93</v>
      </c>
      <c r="G259" s="183" t="s">
        <v>1022</v>
      </c>
      <c r="H259" s="183" t="s">
        <v>1023</v>
      </c>
      <c r="I259" s="183"/>
      <c r="J259" s="183" t="s">
        <v>44</v>
      </c>
      <c r="K259" s="183" t="s">
        <v>972</v>
      </c>
      <c r="L259" s="183"/>
    </row>
    <row r="260" spans="1:12" ht="108">
      <c r="A260" s="181">
        <v>11</v>
      </c>
      <c r="B260" s="182" t="s">
        <v>1024</v>
      </c>
      <c r="C260" s="183" t="s">
        <v>1025</v>
      </c>
      <c r="D260" s="183" t="s">
        <v>1026</v>
      </c>
      <c r="E260" s="183" t="s">
        <v>1027</v>
      </c>
      <c r="F260" s="272">
        <v>0.1</v>
      </c>
      <c r="G260" s="183" t="s">
        <v>1028</v>
      </c>
      <c r="H260" s="183" t="s">
        <v>1029</v>
      </c>
      <c r="I260" s="183"/>
      <c r="J260" s="183" t="s">
        <v>44</v>
      </c>
      <c r="K260" s="183" t="s">
        <v>972</v>
      </c>
      <c r="L260" s="183"/>
    </row>
    <row r="261" spans="1:12" ht="126">
      <c r="A261" s="181">
        <v>12</v>
      </c>
      <c r="B261" s="182" t="s">
        <v>1030</v>
      </c>
      <c r="C261" s="183" t="s">
        <v>1031</v>
      </c>
      <c r="D261" s="183" t="s">
        <v>1027</v>
      </c>
      <c r="E261" s="183" t="s">
        <v>1032</v>
      </c>
      <c r="F261" s="272">
        <v>0.13</v>
      </c>
      <c r="G261" s="183" t="s">
        <v>1033</v>
      </c>
      <c r="H261" s="183" t="s">
        <v>1034</v>
      </c>
      <c r="I261" s="183"/>
      <c r="J261" s="183" t="s">
        <v>44</v>
      </c>
      <c r="K261" s="183" t="s">
        <v>1008</v>
      </c>
      <c r="L261" s="183"/>
    </row>
    <row r="262" spans="1:12" ht="40.950000000000003" customHeight="1">
      <c r="A262" s="252"/>
      <c r="B262" s="252" t="s">
        <v>6673</v>
      </c>
      <c r="C262" s="179"/>
      <c r="D262" s="261">
        <v>1</v>
      </c>
      <c r="E262" s="261"/>
      <c r="F262" s="262">
        <v>0.23</v>
      </c>
      <c r="G262" s="179"/>
      <c r="H262" s="179"/>
      <c r="I262" s="179"/>
      <c r="J262" s="179"/>
      <c r="K262" s="179"/>
      <c r="L262" s="179"/>
    </row>
    <row r="263" spans="1:12" ht="92.4" customHeight="1">
      <c r="A263" s="181">
        <v>13</v>
      </c>
      <c r="B263" s="182" t="s">
        <v>1035</v>
      </c>
      <c r="C263" s="183" t="s">
        <v>1036</v>
      </c>
      <c r="D263" s="183"/>
      <c r="E263" s="183" t="s">
        <v>1037</v>
      </c>
      <c r="F263" s="272">
        <v>0.23</v>
      </c>
      <c r="G263" s="183" t="s">
        <v>1038</v>
      </c>
      <c r="H263" s="183" t="s">
        <v>1039</v>
      </c>
      <c r="I263" s="183" t="s">
        <v>1040</v>
      </c>
      <c r="J263" s="183"/>
      <c r="K263" s="183"/>
      <c r="L263" s="183" t="s">
        <v>1041</v>
      </c>
    </row>
    <row r="264" spans="1:12" ht="37.950000000000003" customHeight="1">
      <c r="A264" s="252"/>
      <c r="B264" s="252" t="s">
        <v>6674</v>
      </c>
      <c r="C264" s="179"/>
      <c r="D264" s="261">
        <v>8</v>
      </c>
      <c r="E264" s="261"/>
      <c r="F264" s="262">
        <v>108.83</v>
      </c>
      <c r="G264" s="179"/>
      <c r="H264" s="179"/>
      <c r="I264" s="179"/>
      <c r="J264" s="179"/>
      <c r="K264" s="179"/>
      <c r="L264" s="179"/>
    </row>
    <row r="265" spans="1:12" ht="90">
      <c r="A265" s="181">
        <v>14</v>
      </c>
      <c r="B265" s="182" t="s">
        <v>1042</v>
      </c>
      <c r="C265" s="183" t="s">
        <v>1043</v>
      </c>
      <c r="D265" s="183"/>
      <c r="E265" s="183" t="s">
        <v>1044</v>
      </c>
      <c r="F265" s="272">
        <v>0.34</v>
      </c>
      <c r="G265" s="183" t="s">
        <v>1045</v>
      </c>
      <c r="H265" s="183" t="s">
        <v>1046</v>
      </c>
      <c r="I265" s="183" t="s">
        <v>1040</v>
      </c>
      <c r="J265" s="183"/>
      <c r="K265" s="183" t="s">
        <v>1047</v>
      </c>
      <c r="L265" s="183"/>
    </row>
    <row r="266" spans="1:12" ht="54">
      <c r="A266" s="181">
        <v>15</v>
      </c>
      <c r="B266" s="182" t="s">
        <v>1048</v>
      </c>
      <c r="C266" s="183" t="s">
        <v>1049</v>
      </c>
      <c r="D266" s="183"/>
      <c r="E266" s="183" t="s">
        <v>1050</v>
      </c>
      <c r="F266" s="272">
        <v>29.98</v>
      </c>
      <c r="G266" s="183" t="s">
        <v>1051</v>
      </c>
      <c r="H266" s="183" t="s">
        <v>1052</v>
      </c>
      <c r="I266" s="183" t="s">
        <v>1053</v>
      </c>
      <c r="J266" s="183"/>
      <c r="K266" s="183" t="s">
        <v>972</v>
      </c>
      <c r="L266" s="183"/>
    </row>
    <row r="267" spans="1:12" ht="72">
      <c r="A267" s="181">
        <v>16</v>
      </c>
      <c r="B267" s="182" t="s">
        <v>1054</v>
      </c>
      <c r="C267" s="183" t="s">
        <v>1055</v>
      </c>
      <c r="D267" s="183"/>
      <c r="E267" s="183" t="s">
        <v>1056</v>
      </c>
      <c r="F267" s="272">
        <v>12.4</v>
      </c>
      <c r="G267" s="183" t="s">
        <v>1057</v>
      </c>
      <c r="H267" s="183" t="s">
        <v>1058</v>
      </c>
      <c r="I267" s="183" t="s">
        <v>1059</v>
      </c>
      <c r="J267" s="183"/>
      <c r="K267" s="183" t="s">
        <v>972</v>
      </c>
      <c r="L267" s="183"/>
    </row>
    <row r="268" spans="1:12" ht="90">
      <c r="A268" s="181">
        <v>17</v>
      </c>
      <c r="B268" s="182" t="s">
        <v>1060</v>
      </c>
      <c r="C268" s="183" t="s">
        <v>1061</v>
      </c>
      <c r="D268" s="183"/>
      <c r="E268" s="183" t="s">
        <v>1062</v>
      </c>
      <c r="F268" s="272">
        <v>0.44</v>
      </c>
      <c r="G268" s="183"/>
      <c r="H268" s="183" t="s">
        <v>1063</v>
      </c>
      <c r="I268" s="183"/>
      <c r="J268" s="183" t="s">
        <v>1064</v>
      </c>
      <c r="K268" s="183"/>
      <c r="L268" s="183"/>
    </row>
    <row r="269" spans="1:12" ht="90">
      <c r="A269" s="181">
        <v>18</v>
      </c>
      <c r="B269" s="182" t="s">
        <v>1065</v>
      </c>
      <c r="C269" s="183" t="s">
        <v>1066</v>
      </c>
      <c r="D269" s="183"/>
      <c r="E269" s="183"/>
      <c r="F269" s="272">
        <v>14.25</v>
      </c>
      <c r="G269" s="183" t="s">
        <v>1067</v>
      </c>
      <c r="H269" s="183"/>
      <c r="I269" s="183"/>
      <c r="J269" s="183" t="s">
        <v>1064</v>
      </c>
      <c r="K269" s="183" t="s">
        <v>1068</v>
      </c>
      <c r="L269" s="183"/>
    </row>
    <row r="270" spans="1:12" ht="90">
      <c r="A270" s="181">
        <v>19</v>
      </c>
      <c r="B270" s="182" t="s">
        <v>1069</v>
      </c>
      <c r="C270" s="183" t="s">
        <v>1070</v>
      </c>
      <c r="D270" s="183"/>
      <c r="E270" s="183" t="s">
        <v>1071</v>
      </c>
      <c r="F270" s="272">
        <v>13.09</v>
      </c>
      <c r="G270" s="183"/>
      <c r="H270" s="183" t="s">
        <v>1072</v>
      </c>
      <c r="I270" s="183"/>
      <c r="J270" s="183" t="s">
        <v>1064</v>
      </c>
      <c r="K270" s="183" t="s">
        <v>1073</v>
      </c>
      <c r="L270" s="183"/>
    </row>
    <row r="271" spans="1:12" ht="72">
      <c r="A271" s="181">
        <v>20</v>
      </c>
      <c r="B271" s="182" t="s">
        <v>1074</v>
      </c>
      <c r="C271" s="183" t="s">
        <v>1066</v>
      </c>
      <c r="D271" s="183"/>
      <c r="E271" s="183" t="s">
        <v>1075</v>
      </c>
      <c r="F271" s="272">
        <v>38.01</v>
      </c>
      <c r="G271" s="183" t="s">
        <v>1076</v>
      </c>
      <c r="H271" s="183"/>
      <c r="I271" s="183"/>
      <c r="J271" s="183" t="s">
        <v>1064</v>
      </c>
      <c r="K271" s="183" t="s">
        <v>972</v>
      </c>
      <c r="L271" s="183"/>
    </row>
    <row r="272" spans="1:12" ht="90">
      <c r="A272" s="181">
        <v>21</v>
      </c>
      <c r="B272" s="182" t="s">
        <v>1077</v>
      </c>
      <c r="C272" s="183" t="s">
        <v>1078</v>
      </c>
      <c r="D272" s="183"/>
      <c r="E272" s="183" t="s">
        <v>1079</v>
      </c>
      <c r="F272" s="272">
        <v>0.31</v>
      </c>
      <c r="G272" s="183" t="s">
        <v>1080</v>
      </c>
      <c r="H272" s="183" t="s">
        <v>1081</v>
      </c>
      <c r="I272" s="183"/>
      <c r="J272" s="183" t="s">
        <v>97</v>
      </c>
      <c r="K272" s="183" t="s">
        <v>1082</v>
      </c>
      <c r="L272" s="183"/>
    </row>
    <row r="273" spans="1:12" ht="37.950000000000003" customHeight="1">
      <c r="B273" s="252" t="s">
        <v>1128</v>
      </c>
      <c r="C273" s="179"/>
      <c r="D273" s="261">
        <v>10</v>
      </c>
      <c r="E273" s="261"/>
      <c r="F273" s="262">
        <v>14.18</v>
      </c>
      <c r="G273" s="179"/>
      <c r="H273" s="179"/>
      <c r="I273" s="179"/>
      <c r="J273" s="179"/>
      <c r="K273" s="179"/>
      <c r="L273" s="179"/>
    </row>
    <row r="274" spans="1:12" ht="90">
      <c r="A274" s="181">
        <v>22</v>
      </c>
      <c r="B274" s="182" t="s">
        <v>1083</v>
      </c>
      <c r="C274" s="183" t="s">
        <v>1084</v>
      </c>
      <c r="D274" s="183"/>
      <c r="E274" s="183" t="s">
        <v>1085</v>
      </c>
      <c r="F274" s="272">
        <v>0.31</v>
      </c>
      <c r="G274" s="183"/>
      <c r="H274" s="183" t="s">
        <v>1086</v>
      </c>
      <c r="I274" s="183" t="s">
        <v>1087</v>
      </c>
      <c r="J274" s="183"/>
      <c r="K274" s="183" t="s">
        <v>972</v>
      </c>
      <c r="L274" s="183"/>
    </row>
    <row r="275" spans="1:12" ht="90">
      <c r="A275" s="181">
        <v>23</v>
      </c>
      <c r="B275" s="182" t="s">
        <v>1088</v>
      </c>
      <c r="C275" s="183" t="s">
        <v>1089</v>
      </c>
      <c r="D275" s="183"/>
      <c r="E275" s="183" t="s">
        <v>1090</v>
      </c>
      <c r="F275" s="272">
        <v>0.53</v>
      </c>
      <c r="G275" s="183"/>
      <c r="H275" s="183" t="s">
        <v>1091</v>
      </c>
      <c r="I275" s="183" t="s">
        <v>1092</v>
      </c>
      <c r="J275" s="183"/>
      <c r="K275" s="183" t="s">
        <v>972</v>
      </c>
      <c r="L275" s="183"/>
    </row>
    <row r="276" spans="1:12" ht="86.4" customHeight="1">
      <c r="A276" s="181">
        <v>24</v>
      </c>
      <c r="B276" s="182" t="s">
        <v>1093</v>
      </c>
      <c r="C276" s="183" t="s">
        <v>1094</v>
      </c>
      <c r="D276" s="183"/>
      <c r="E276" s="183" t="s">
        <v>1095</v>
      </c>
      <c r="F276" s="272">
        <v>1.45</v>
      </c>
      <c r="G276" s="183" t="s">
        <v>1096</v>
      </c>
      <c r="H276" s="183" t="s">
        <v>1097</v>
      </c>
      <c r="I276" s="183" t="s">
        <v>1098</v>
      </c>
      <c r="J276" s="183"/>
      <c r="K276" s="183" t="s">
        <v>972</v>
      </c>
      <c r="L276" s="183"/>
    </row>
    <row r="277" spans="1:12" ht="89.4" customHeight="1">
      <c r="A277" s="181">
        <v>25</v>
      </c>
      <c r="B277" s="182" t="s">
        <v>1099</v>
      </c>
      <c r="C277" s="183" t="s">
        <v>1100</v>
      </c>
      <c r="D277" s="183"/>
      <c r="E277" s="183" t="s">
        <v>1101</v>
      </c>
      <c r="F277" s="272">
        <v>0.86</v>
      </c>
      <c r="G277" s="183" t="s">
        <v>1096</v>
      </c>
      <c r="H277" s="183" t="s">
        <v>1097</v>
      </c>
      <c r="I277" s="183" t="s">
        <v>1098</v>
      </c>
      <c r="J277" s="183"/>
      <c r="K277" s="183" t="s">
        <v>972</v>
      </c>
      <c r="L277" s="183"/>
    </row>
    <row r="278" spans="1:12" ht="54">
      <c r="A278" s="181">
        <v>26</v>
      </c>
      <c r="B278" s="182" t="s">
        <v>1102</v>
      </c>
      <c r="C278" s="183" t="s">
        <v>1103</v>
      </c>
      <c r="D278" s="183"/>
      <c r="E278" s="183" t="s">
        <v>1104</v>
      </c>
      <c r="F278" s="272">
        <v>1.54</v>
      </c>
      <c r="G278" s="183" t="s">
        <v>1105</v>
      </c>
      <c r="H278" s="183" t="s">
        <v>1106</v>
      </c>
      <c r="I278" s="183"/>
      <c r="J278" s="183" t="s">
        <v>1064</v>
      </c>
      <c r="K278" s="183"/>
      <c r="L278" s="183"/>
    </row>
    <row r="279" spans="1:12" ht="126">
      <c r="A279" s="181">
        <v>27</v>
      </c>
      <c r="B279" s="182" t="s">
        <v>1107</v>
      </c>
      <c r="C279" s="183" t="s">
        <v>1108</v>
      </c>
      <c r="D279" s="183"/>
      <c r="E279" s="183" t="s">
        <v>1109</v>
      </c>
      <c r="F279" s="272">
        <v>0.51</v>
      </c>
      <c r="G279" s="183" t="s">
        <v>1110</v>
      </c>
      <c r="H279" s="183" t="s">
        <v>1111</v>
      </c>
      <c r="I279" s="183" t="s">
        <v>1040</v>
      </c>
      <c r="J279" s="183"/>
      <c r="K279" s="183"/>
      <c r="L279" s="183"/>
    </row>
    <row r="280" spans="1:12" ht="54">
      <c r="A280" s="181">
        <v>28</v>
      </c>
      <c r="B280" s="182" t="s">
        <v>1112</v>
      </c>
      <c r="C280" s="183" t="s">
        <v>1113</v>
      </c>
      <c r="D280" s="183"/>
      <c r="E280" s="183" t="s">
        <v>1114</v>
      </c>
      <c r="F280" s="272">
        <v>0.8</v>
      </c>
      <c r="G280" s="183"/>
      <c r="H280" s="183" t="s">
        <v>1115</v>
      </c>
      <c r="I280" s="183"/>
      <c r="J280" s="183" t="s">
        <v>1064</v>
      </c>
      <c r="K280" s="183"/>
      <c r="L280" s="183"/>
    </row>
    <row r="281" spans="1:12" ht="72">
      <c r="A281" s="181">
        <v>29</v>
      </c>
      <c r="B281" s="182" t="s">
        <v>1116</v>
      </c>
      <c r="C281" s="183" t="s">
        <v>1117</v>
      </c>
      <c r="D281" s="183"/>
      <c r="E281" s="183" t="s">
        <v>1118</v>
      </c>
      <c r="F281" s="272">
        <v>1.07</v>
      </c>
      <c r="G281" s="183" t="s">
        <v>1119</v>
      </c>
      <c r="H281" s="183" t="s">
        <v>1120</v>
      </c>
      <c r="I281" s="183" t="s">
        <v>1121</v>
      </c>
      <c r="J281" s="183"/>
      <c r="K281" s="183"/>
      <c r="L281" s="183"/>
    </row>
    <row r="282" spans="1:12" ht="65.400000000000006" customHeight="1">
      <c r="A282" s="181">
        <v>30</v>
      </c>
      <c r="B282" s="182" t="s">
        <v>1122</v>
      </c>
      <c r="C282" s="183" t="s">
        <v>1123</v>
      </c>
      <c r="D282" s="183"/>
      <c r="E282" s="183" t="s">
        <v>1124</v>
      </c>
      <c r="F282" s="272">
        <v>1.41</v>
      </c>
      <c r="G282" s="183" t="s">
        <v>1125</v>
      </c>
      <c r="H282" s="183" t="s">
        <v>1126</v>
      </c>
      <c r="I282" s="183"/>
      <c r="J282" s="183" t="s">
        <v>1064</v>
      </c>
      <c r="K282" s="183"/>
      <c r="L282" s="183"/>
    </row>
    <row r="283" spans="1:12" ht="79.2" customHeight="1">
      <c r="A283" s="181">
        <v>31</v>
      </c>
      <c r="B283" s="182" t="s">
        <v>1127</v>
      </c>
      <c r="C283" s="183" t="s">
        <v>1128</v>
      </c>
      <c r="D283" s="183"/>
      <c r="E283" s="183" t="s">
        <v>1129</v>
      </c>
      <c r="F283" s="272">
        <v>5.71</v>
      </c>
      <c r="G283" s="183" t="s">
        <v>1130</v>
      </c>
      <c r="H283" s="183" t="s">
        <v>1131</v>
      </c>
      <c r="I283" s="183"/>
      <c r="J283" s="183" t="s">
        <v>1064</v>
      </c>
      <c r="K283" s="183" t="s">
        <v>1132</v>
      </c>
      <c r="L283" s="183"/>
    </row>
    <row r="284" spans="1:12" ht="37.950000000000003" customHeight="1">
      <c r="A284" s="252"/>
      <c r="B284" s="252" t="s">
        <v>6675</v>
      </c>
      <c r="C284" s="179"/>
      <c r="D284" s="261">
        <v>7</v>
      </c>
      <c r="E284" s="261"/>
      <c r="F284" s="262">
        <v>76.23</v>
      </c>
      <c r="G284" s="179"/>
      <c r="H284" s="179"/>
      <c r="I284" s="179"/>
      <c r="J284" s="179"/>
      <c r="K284" s="179"/>
      <c r="L284" s="179"/>
    </row>
    <row r="285" spans="1:12" ht="54">
      <c r="A285" s="181">
        <v>32</v>
      </c>
      <c r="B285" s="182" t="s">
        <v>1133</v>
      </c>
      <c r="C285" s="183" t="s">
        <v>1134</v>
      </c>
      <c r="D285" s="183"/>
      <c r="E285" s="183" t="s">
        <v>1135</v>
      </c>
      <c r="F285" s="272">
        <v>0.32</v>
      </c>
      <c r="G285" s="183" t="s">
        <v>1136</v>
      </c>
      <c r="H285" s="183" t="s">
        <v>1137</v>
      </c>
      <c r="I285" s="183" t="s">
        <v>1138</v>
      </c>
      <c r="J285" s="183"/>
      <c r="K285" s="183" t="s">
        <v>972</v>
      </c>
      <c r="L285" s="183"/>
    </row>
    <row r="286" spans="1:12" ht="54">
      <c r="A286" s="181">
        <v>33</v>
      </c>
      <c r="B286" s="182" t="s">
        <v>1139</v>
      </c>
      <c r="C286" s="183" t="s">
        <v>1140</v>
      </c>
      <c r="D286" s="183"/>
      <c r="E286" s="183" t="s">
        <v>1141</v>
      </c>
      <c r="F286" s="272">
        <v>0.51</v>
      </c>
      <c r="G286" s="183"/>
      <c r="H286" s="183" t="s">
        <v>1142</v>
      </c>
      <c r="I286" s="183" t="s">
        <v>1143</v>
      </c>
      <c r="J286" s="183"/>
      <c r="K286" s="183" t="s">
        <v>972</v>
      </c>
      <c r="L286" s="183"/>
    </row>
    <row r="287" spans="1:12" ht="72">
      <c r="A287" s="181">
        <v>34</v>
      </c>
      <c r="B287" s="182" t="s">
        <v>1144</v>
      </c>
      <c r="C287" s="183" t="s">
        <v>1145</v>
      </c>
      <c r="D287" s="183"/>
      <c r="E287" s="183" t="s">
        <v>1146</v>
      </c>
      <c r="F287" s="272">
        <v>2.0499999999999998</v>
      </c>
      <c r="G287" s="183"/>
      <c r="H287" s="183" t="s">
        <v>1147</v>
      </c>
      <c r="I287" s="183" t="s">
        <v>1087</v>
      </c>
      <c r="J287" s="183"/>
      <c r="K287" s="183"/>
      <c r="L287" s="183"/>
    </row>
    <row r="288" spans="1:12" ht="72">
      <c r="A288" s="181">
        <v>35</v>
      </c>
      <c r="B288" s="182" t="s">
        <v>1148</v>
      </c>
      <c r="C288" s="183" t="s">
        <v>1149</v>
      </c>
      <c r="D288" s="183"/>
      <c r="E288" s="183" t="s">
        <v>1150</v>
      </c>
      <c r="F288" s="272">
        <v>2.12</v>
      </c>
      <c r="G288" s="183" t="s">
        <v>1151</v>
      </c>
      <c r="H288" s="183" t="s">
        <v>1152</v>
      </c>
      <c r="I288" s="183"/>
      <c r="J288" s="183" t="s">
        <v>1064</v>
      </c>
      <c r="K288" s="183"/>
      <c r="L288" s="183"/>
    </row>
    <row r="289" spans="1:12" ht="72">
      <c r="A289" s="181">
        <v>36</v>
      </c>
      <c r="B289" s="182" t="s">
        <v>1153</v>
      </c>
      <c r="C289" s="183" t="s">
        <v>1154</v>
      </c>
      <c r="D289" s="183"/>
      <c r="E289" s="183" t="s">
        <v>1155</v>
      </c>
      <c r="F289" s="272">
        <v>19.8</v>
      </c>
      <c r="G289" s="183" t="s">
        <v>1156</v>
      </c>
      <c r="H289" s="183" t="s">
        <v>1157</v>
      </c>
      <c r="I289" s="183"/>
      <c r="J289" s="183" t="s">
        <v>1064</v>
      </c>
      <c r="K289" s="183" t="s">
        <v>1158</v>
      </c>
      <c r="L289" s="183"/>
    </row>
    <row r="290" spans="1:12" ht="72">
      <c r="A290" s="181">
        <v>37</v>
      </c>
      <c r="B290" s="182" t="s">
        <v>1159</v>
      </c>
      <c r="C290" s="183" t="s">
        <v>1160</v>
      </c>
      <c r="D290" s="183"/>
      <c r="E290" s="183" t="s">
        <v>1161</v>
      </c>
      <c r="F290" s="272">
        <v>49.28</v>
      </c>
      <c r="G290" s="183" t="s">
        <v>1162</v>
      </c>
      <c r="H290" s="183" t="s">
        <v>1163</v>
      </c>
      <c r="I290" s="183"/>
      <c r="J290" s="183" t="s">
        <v>1064</v>
      </c>
      <c r="K290" s="183"/>
      <c r="L290" s="183"/>
    </row>
    <row r="291" spans="1:12" ht="162" customHeight="1">
      <c r="A291" s="181">
        <v>38</v>
      </c>
      <c r="B291" s="182" t="s">
        <v>1164</v>
      </c>
      <c r="C291" s="183" t="s">
        <v>1165</v>
      </c>
      <c r="D291" s="183" t="s">
        <v>1166</v>
      </c>
      <c r="E291" s="183" t="s">
        <v>1167</v>
      </c>
      <c r="F291" s="272">
        <v>2.15</v>
      </c>
      <c r="G291" s="183" t="s">
        <v>1168</v>
      </c>
      <c r="H291" s="183" t="s">
        <v>1169</v>
      </c>
      <c r="I291" s="183" t="s">
        <v>1170</v>
      </c>
      <c r="J291" s="183"/>
      <c r="K291" s="183" t="s">
        <v>1171</v>
      </c>
      <c r="L291" s="183"/>
    </row>
    <row r="292" spans="1:12" ht="37.200000000000003" customHeight="1">
      <c r="A292" s="252"/>
      <c r="B292" s="252" t="s">
        <v>6676</v>
      </c>
      <c r="C292" s="179"/>
      <c r="D292" s="261">
        <v>3</v>
      </c>
      <c r="E292" s="261"/>
      <c r="F292" s="262">
        <v>4.22</v>
      </c>
      <c r="G292" s="179"/>
      <c r="H292" s="179"/>
      <c r="I292" s="179"/>
      <c r="J292" s="179"/>
      <c r="K292" s="179"/>
      <c r="L292" s="179"/>
    </row>
    <row r="293" spans="1:12" ht="102" customHeight="1">
      <c r="A293" s="181">
        <v>39</v>
      </c>
      <c r="B293" s="182" t="s">
        <v>1172</v>
      </c>
      <c r="C293" s="183" t="s">
        <v>1173</v>
      </c>
      <c r="D293" s="183"/>
      <c r="E293" s="183" t="s">
        <v>1174</v>
      </c>
      <c r="F293" s="272">
        <v>0.21</v>
      </c>
      <c r="G293" s="183" t="s">
        <v>1175</v>
      </c>
      <c r="H293" s="183" t="s">
        <v>1176</v>
      </c>
      <c r="I293" s="183" t="s">
        <v>1177</v>
      </c>
      <c r="J293" s="183"/>
      <c r="K293" s="183"/>
      <c r="L293" s="183"/>
    </row>
    <row r="294" spans="1:12" ht="78" customHeight="1">
      <c r="A294" s="181">
        <v>40</v>
      </c>
      <c r="B294" s="182" t="s">
        <v>1178</v>
      </c>
      <c r="C294" s="183" t="s">
        <v>1179</v>
      </c>
      <c r="D294" s="183"/>
      <c r="E294" s="183" t="s">
        <v>1180</v>
      </c>
      <c r="F294" s="272">
        <v>0.38</v>
      </c>
      <c r="G294" s="183" t="s">
        <v>1038</v>
      </c>
      <c r="H294" s="183" t="s">
        <v>1181</v>
      </c>
      <c r="I294" s="183"/>
      <c r="J294" s="183" t="s">
        <v>1064</v>
      </c>
      <c r="K294" s="183"/>
      <c r="L294" s="183"/>
    </row>
    <row r="295" spans="1:12" ht="207" customHeight="1">
      <c r="A295" s="181">
        <v>41</v>
      </c>
      <c r="B295" s="182" t="s">
        <v>1182</v>
      </c>
      <c r="C295" s="183" t="s">
        <v>1183</v>
      </c>
      <c r="D295" s="183"/>
      <c r="E295" s="183" t="s">
        <v>1184</v>
      </c>
      <c r="F295" s="272">
        <v>3.63</v>
      </c>
      <c r="G295" s="183" t="s">
        <v>1185</v>
      </c>
      <c r="H295" s="183" t="s">
        <v>1186</v>
      </c>
      <c r="I295" s="183" t="s">
        <v>1187</v>
      </c>
      <c r="J295" s="183"/>
      <c r="K295" s="183" t="s">
        <v>1188</v>
      </c>
      <c r="L295" s="183"/>
    </row>
    <row r="296" spans="1:12" ht="40.200000000000003" customHeight="1">
      <c r="A296" s="252"/>
      <c r="B296" s="252" t="s">
        <v>6697</v>
      </c>
      <c r="C296" s="179"/>
      <c r="D296" s="261">
        <v>3</v>
      </c>
      <c r="E296" s="261"/>
      <c r="F296" s="262">
        <v>27.62</v>
      </c>
      <c r="G296" s="179"/>
      <c r="H296" s="179"/>
      <c r="I296" s="179"/>
      <c r="J296" s="179"/>
      <c r="K296" s="179"/>
      <c r="L296" s="179"/>
    </row>
    <row r="297" spans="1:12" ht="95.25" customHeight="1">
      <c r="A297" s="181">
        <v>42</v>
      </c>
      <c r="B297" s="182" t="s">
        <v>1189</v>
      </c>
      <c r="C297" s="183" t="s">
        <v>1190</v>
      </c>
      <c r="D297" s="183"/>
      <c r="E297" s="183" t="s">
        <v>1191</v>
      </c>
      <c r="F297" s="272">
        <v>0.7</v>
      </c>
      <c r="G297" s="183" t="s">
        <v>1192</v>
      </c>
      <c r="H297" s="183" t="s">
        <v>1193</v>
      </c>
      <c r="I297" s="183"/>
      <c r="J297" s="183" t="s">
        <v>1064</v>
      </c>
      <c r="K297" s="183"/>
      <c r="L297" s="183"/>
    </row>
    <row r="298" spans="1:12" ht="54">
      <c r="A298" s="181">
        <v>43</v>
      </c>
      <c r="B298" s="182" t="s">
        <v>1194</v>
      </c>
      <c r="C298" s="183" t="s">
        <v>1195</v>
      </c>
      <c r="D298" s="183"/>
      <c r="E298" s="183" t="s">
        <v>1196</v>
      </c>
      <c r="F298" s="272">
        <v>23.67</v>
      </c>
      <c r="G298" s="183"/>
      <c r="H298" s="183" t="s">
        <v>1197</v>
      </c>
      <c r="I298" s="183"/>
      <c r="J298" s="183" t="s">
        <v>1064</v>
      </c>
      <c r="K298" s="183"/>
      <c r="L298" s="183"/>
    </row>
    <row r="299" spans="1:12" ht="126">
      <c r="A299" s="181">
        <v>44</v>
      </c>
      <c r="B299" s="182" t="s">
        <v>1198</v>
      </c>
      <c r="C299" s="183" t="s">
        <v>1190</v>
      </c>
      <c r="D299" s="183"/>
      <c r="E299" s="183" t="s">
        <v>1199</v>
      </c>
      <c r="F299" s="272">
        <v>3.25</v>
      </c>
      <c r="G299" s="183" t="s">
        <v>1006</v>
      </c>
      <c r="H299" s="183" t="s">
        <v>1200</v>
      </c>
      <c r="I299" s="183" t="s">
        <v>1087</v>
      </c>
      <c r="J299" s="183"/>
      <c r="K299" s="183"/>
      <c r="L299" s="183"/>
    </row>
    <row r="300" spans="1:12" ht="36" customHeight="1">
      <c r="A300" s="252"/>
      <c r="B300" s="252" t="s">
        <v>6677</v>
      </c>
      <c r="C300" s="179"/>
      <c r="D300" s="261">
        <v>1</v>
      </c>
      <c r="E300" s="261"/>
      <c r="F300" s="262">
        <v>93.27</v>
      </c>
      <c r="G300" s="179"/>
      <c r="H300" s="179"/>
      <c r="I300" s="179"/>
      <c r="J300" s="179"/>
      <c r="K300" s="179"/>
      <c r="L300" s="179"/>
    </row>
    <row r="301" spans="1:12" ht="108">
      <c r="A301" s="181">
        <v>45</v>
      </c>
      <c r="B301" s="182" t="s">
        <v>1201</v>
      </c>
      <c r="C301" s="183" t="s">
        <v>1202</v>
      </c>
      <c r="D301" s="183"/>
      <c r="E301" s="183" t="s">
        <v>1203</v>
      </c>
      <c r="F301" s="272">
        <v>93.27</v>
      </c>
      <c r="G301" s="183"/>
      <c r="H301" s="183"/>
      <c r="I301" s="183"/>
      <c r="J301" s="183" t="s">
        <v>1064</v>
      </c>
      <c r="K301" s="183"/>
      <c r="L301" s="183"/>
    </row>
    <row r="302" spans="1:12" ht="35.4" customHeight="1">
      <c r="A302" s="252"/>
      <c r="B302" s="252" t="s">
        <v>6678</v>
      </c>
      <c r="C302" s="179"/>
      <c r="D302" s="261">
        <v>3</v>
      </c>
      <c r="E302" s="261"/>
      <c r="F302" s="262">
        <v>14.18</v>
      </c>
      <c r="G302" s="179"/>
      <c r="H302" s="179"/>
      <c r="I302" s="179"/>
      <c r="J302" s="179"/>
      <c r="K302" s="179"/>
      <c r="L302" s="179"/>
    </row>
    <row r="303" spans="1:12" ht="94.5" customHeight="1">
      <c r="A303" s="181">
        <v>46</v>
      </c>
      <c r="B303" s="182" t="s">
        <v>1204</v>
      </c>
      <c r="C303" s="183" t="s">
        <v>1205</v>
      </c>
      <c r="D303" s="183" t="s">
        <v>1206</v>
      </c>
      <c r="E303" s="183" t="s">
        <v>1207</v>
      </c>
      <c r="F303" s="272">
        <v>0.17</v>
      </c>
      <c r="G303" s="183" t="s">
        <v>1208</v>
      </c>
      <c r="H303" s="183" t="s">
        <v>1209</v>
      </c>
      <c r="I303" s="183"/>
      <c r="J303" s="183" t="s">
        <v>44</v>
      </c>
      <c r="K303" s="183" t="s">
        <v>1210</v>
      </c>
      <c r="L303" s="183"/>
    </row>
    <row r="304" spans="1:12" ht="90">
      <c r="A304" s="181">
        <v>47</v>
      </c>
      <c r="B304" s="182" t="s">
        <v>1211</v>
      </c>
      <c r="C304" s="183" t="s">
        <v>1212</v>
      </c>
      <c r="D304" s="183" t="s">
        <v>1213</v>
      </c>
      <c r="E304" s="183" t="s">
        <v>1214</v>
      </c>
      <c r="F304" s="272">
        <v>4.55</v>
      </c>
      <c r="G304" s="183" t="s">
        <v>1215</v>
      </c>
      <c r="H304" s="183" t="s">
        <v>1216</v>
      </c>
      <c r="I304" s="183" t="s">
        <v>44</v>
      </c>
      <c r="J304" s="183"/>
      <c r="K304" s="183" t="s">
        <v>1217</v>
      </c>
      <c r="L304" s="183"/>
    </row>
    <row r="305" spans="1:12" ht="108">
      <c r="A305" s="181">
        <v>48</v>
      </c>
      <c r="B305" s="182" t="s">
        <v>1218</v>
      </c>
      <c r="C305" s="183" t="s">
        <v>1219</v>
      </c>
      <c r="D305" s="183" t="s">
        <v>1220</v>
      </c>
      <c r="E305" s="183" t="s">
        <v>1221</v>
      </c>
      <c r="F305" s="272">
        <v>9.4700000000000006</v>
      </c>
      <c r="G305" s="183" t="s">
        <v>1222</v>
      </c>
      <c r="H305" s="183" t="s">
        <v>1223</v>
      </c>
      <c r="I305" s="183" t="s">
        <v>44</v>
      </c>
      <c r="J305" s="183"/>
      <c r="K305" s="183" t="s">
        <v>1224</v>
      </c>
      <c r="L305" s="183"/>
    </row>
    <row r="306" spans="1:12" ht="35.4" customHeight="1">
      <c r="A306" s="252"/>
      <c r="B306" s="252" t="s">
        <v>6679</v>
      </c>
      <c r="C306" s="179"/>
      <c r="D306" s="261">
        <v>4</v>
      </c>
      <c r="E306" s="261"/>
      <c r="F306" s="262">
        <v>6.25</v>
      </c>
      <c r="G306" s="179"/>
      <c r="H306" s="179"/>
      <c r="I306" s="179"/>
      <c r="J306" s="179"/>
      <c r="K306" s="179"/>
      <c r="L306" s="179"/>
    </row>
    <row r="307" spans="1:12" ht="108">
      <c r="A307" s="181">
        <v>49</v>
      </c>
      <c r="B307" s="182" t="s">
        <v>1225</v>
      </c>
      <c r="C307" s="183" t="s">
        <v>6624</v>
      </c>
      <c r="D307" s="183" t="s">
        <v>1226</v>
      </c>
      <c r="E307" s="183" t="s">
        <v>1227</v>
      </c>
      <c r="F307" s="272">
        <v>0.16</v>
      </c>
      <c r="G307" s="183" t="s">
        <v>1228</v>
      </c>
      <c r="H307" s="183" t="s">
        <v>1229</v>
      </c>
      <c r="I307" s="183"/>
      <c r="J307" s="183" t="s">
        <v>44</v>
      </c>
      <c r="K307" s="183" t="s">
        <v>1230</v>
      </c>
      <c r="L307" s="183"/>
    </row>
    <row r="308" spans="1:12" ht="90">
      <c r="A308" s="181">
        <v>50</v>
      </c>
      <c r="B308" s="182" t="s">
        <v>1231</v>
      </c>
      <c r="C308" s="183" t="s">
        <v>1232</v>
      </c>
      <c r="D308" s="183" t="s">
        <v>1233</v>
      </c>
      <c r="E308" s="183" t="s">
        <v>1234</v>
      </c>
      <c r="F308" s="272">
        <v>2.61</v>
      </c>
      <c r="G308" s="183" t="s">
        <v>1235</v>
      </c>
      <c r="H308" s="183" t="s">
        <v>1236</v>
      </c>
      <c r="I308" s="183"/>
      <c r="J308" s="183" t="s">
        <v>44</v>
      </c>
      <c r="K308" s="183" t="s">
        <v>1237</v>
      </c>
      <c r="L308" s="183"/>
    </row>
    <row r="309" spans="1:12" ht="108">
      <c r="A309" s="181">
        <v>51</v>
      </c>
      <c r="B309" s="182" t="s">
        <v>1238</v>
      </c>
      <c r="C309" s="183" t="s">
        <v>1239</v>
      </c>
      <c r="D309" s="183" t="s">
        <v>1240</v>
      </c>
      <c r="E309" s="183" t="s">
        <v>1241</v>
      </c>
      <c r="F309" s="272">
        <v>3.26</v>
      </c>
      <c r="G309" s="183" t="s">
        <v>1242</v>
      </c>
      <c r="H309" s="183" t="s">
        <v>1243</v>
      </c>
      <c r="I309" s="183"/>
      <c r="J309" s="183" t="s">
        <v>44</v>
      </c>
      <c r="K309" s="183" t="s">
        <v>1244</v>
      </c>
      <c r="L309" s="183"/>
    </row>
    <row r="310" spans="1:12" ht="72">
      <c r="A310" s="181">
        <v>52</v>
      </c>
      <c r="B310" s="182" t="s">
        <v>1245</v>
      </c>
      <c r="C310" s="183" t="s">
        <v>1246</v>
      </c>
      <c r="D310" s="183"/>
      <c r="E310" s="183" t="s">
        <v>1247</v>
      </c>
      <c r="F310" s="272">
        <v>0.22</v>
      </c>
      <c r="G310" s="183" t="s">
        <v>1248</v>
      </c>
      <c r="H310" s="183" t="s">
        <v>1249</v>
      </c>
      <c r="I310" s="183" t="s">
        <v>44</v>
      </c>
      <c r="J310" s="183"/>
      <c r="K310" s="183" t="s">
        <v>1250</v>
      </c>
      <c r="L310" s="183"/>
    </row>
    <row r="311" spans="1:12" ht="40.200000000000003" customHeight="1">
      <c r="A311" s="252"/>
      <c r="B311" s="252" t="s">
        <v>6680</v>
      </c>
      <c r="C311" s="179"/>
      <c r="D311" s="261">
        <v>1</v>
      </c>
      <c r="E311" s="261"/>
      <c r="F311" s="262">
        <v>0.17</v>
      </c>
      <c r="G311" s="179"/>
      <c r="H311" s="179"/>
      <c r="I311" s="179"/>
      <c r="J311" s="179"/>
      <c r="K311" s="179"/>
      <c r="L311" s="179"/>
    </row>
    <row r="312" spans="1:12" ht="72">
      <c r="A312" s="181">
        <v>53</v>
      </c>
      <c r="B312" s="182" t="s">
        <v>1251</v>
      </c>
      <c r="C312" s="183" t="s">
        <v>1252</v>
      </c>
      <c r="D312" s="183" t="s">
        <v>1253</v>
      </c>
      <c r="E312" s="183" t="s">
        <v>1254</v>
      </c>
      <c r="F312" s="272">
        <v>0.17</v>
      </c>
      <c r="G312" s="183" t="s">
        <v>1255</v>
      </c>
      <c r="H312" s="183" t="s">
        <v>1256</v>
      </c>
      <c r="I312" s="183" t="s">
        <v>44</v>
      </c>
      <c r="J312" s="183"/>
      <c r="K312" s="183" t="s">
        <v>1257</v>
      </c>
      <c r="L312" s="183"/>
    </row>
    <row r="313" spans="1:12" ht="36" customHeight="1">
      <c r="A313" s="252"/>
      <c r="B313" s="252" t="s">
        <v>6681</v>
      </c>
      <c r="C313" s="179"/>
      <c r="D313" s="261">
        <v>2</v>
      </c>
      <c r="E313" s="261"/>
      <c r="F313" s="262">
        <v>3.25</v>
      </c>
      <c r="G313" s="179"/>
      <c r="H313" s="179"/>
      <c r="I313" s="179"/>
      <c r="J313" s="179"/>
      <c r="K313" s="179"/>
      <c r="L313" s="179"/>
    </row>
    <row r="314" spans="1:12" ht="85.95" customHeight="1">
      <c r="A314" s="181">
        <v>54</v>
      </c>
      <c r="B314" s="182" t="s">
        <v>1258</v>
      </c>
      <c r="C314" s="183" t="s">
        <v>1259</v>
      </c>
      <c r="D314" s="183" t="s">
        <v>1260</v>
      </c>
      <c r="E314" s="183" t="s">
        <v>1261</v>
      </c>
      <c r="F314" s="272">
        <v>0.6</v>
      </c>
      <c r="G314" s="183" t="s">
        <v>1262</v>
      </c>
      <c r="H314" s="183" t="s">
        <v>1263</v>
      </c>
      <c r="I314" s="183" t="s">
        <v>44</v>
      </c>
      <c r="J314" s="183"/>
      <c r="K314" s="183" t="s">
        <v>1264</v>
      </c>
      <c r="L314" s="183"/>
    </row>
    <row r="315" spans="1:12" ht="72">
      <c r="A315" s="181">
        <v>55</v>
      </c>
      <c r="B315" s="182" t="s">
        <v>1265</v>
      </c>
      <c r="C315" s="183" t="s">
        <v>1266</v>
      </c>
      <c r="D315" s="183" t="s">
        <v>1267</v>
      </c>
      <c r="E315" s="183" t="s">
        <v>1268</v>
      </c>
      <c r="F315" s="272">
        <v>2.65</v>
      </c>
      <c r="G315" s="183" t="s">
        <v>1269</v>
      </c>
      <c r="H315" s="183" t="s">
        <v>1270</v>
      </c>
      <c r="I315" s="183"/>
      <c r="J315" s="183" t="s">
        <v>44</v>
      </c>
      <c r="K315" s="183" t="s">
        <v>1271</v>
      </c>
      <c r="L315" s="183"/>
    </row>
    <row r="316" spans="1:12" ht="40.950000000000003" customHeight="1">
      <c r="A316" s="252"/>
      <c r="B316" s="252" t="s">
        <v>6682</v>
      </c>
      <c r="C316" s="179"/>
      <c r="D316" s="261">
        <v>1</v>
      </c>
      <c r="E316" s="261"/>
      <c r="F316" s="262">
        <v>14.85</v>
      </c>
      <c r="G316" s="179"/>
      <c r="H316" s="179"/>
      <c r="I316" s="179"/>
      <c r="J316" s="179"/>
      <c r="K316" s="179"/>
      <c r="L316" s="179"/>
    </row>
    <row r="317" spans="1:12" ht="84" customHeight="1">
      <c r="A317" s="181">
        <v>56</v>
      </c>
      <c r="B317" s="182" t="s">
        <v>1272</v>
      </c>
      <c r="C317" s="183" t="s">
        <v>1273</v>
      </c>
      <c r="D317" s="183" t="s">
        <v>1274</v>
      </c>
      <c r="E317" s="183" t="s">
        <v>1275</v>
      </c>
      <c r="F317" s="272">
        <v>14.85</v>
      </c>
      <c r="G317" s="183" t="s">
        <v>1276</v>
      </c>
      <c r="H317" s="183" t="s">
        <v>1277</v>
      </c>
      <c r="I317" s="183"/>
      <c r="J317" s="183" t="s">
        <v>44</v>
      </c>
      <c r="K317" s="183" t="s">
        <v>1278</v>
      </c>
      <c r="L317" s="183"/>
    </row>
    <row r="318" spans="1:12" ht="35.4" customHeight="1">
      <c r="A318" s="252"/>
      <c r="B318" s="252" t="s">
        <v>6683</v>
      </c>
      <c r="C318" s="179"/>
      <c r="D318" s="261">
        <v>7</v>
      </c>
      <c r="E318" s="261"/>
      <c r="F318" s="262">
        <v>3.27</v>
      </c>
      <c r="G318" s="179"/>
      <c r="H318" s="179"/>
      <c r="I318" s="179"/>
      <c r="J318" s="179"/>
      <c r="K318" s="179"/>
      <c r="L318" s="179"/>
    </row>
    <row r="319" spans="1:12" ht="90">
      <c r="A319" s="181">
        <v>57</v>
      </c>
      <c r="B319" s="182" t="s">
        <v>1279</v>
      </c>
      <c r="C319" s="183" t="s">
        <v>1280</v>
      </c>
      <c r="D319" s="183"/>
      <c r="E319" s="183" t="s">
        <v>1281</v>
      </c>
      <c r="F319" s="272">
        <v>0.32</v>
      </c>
      <c r="G319" s="183" t="s">
        <v>1282</v>
      </c>
      <c r="H319" s="183" t="s">
        <v>1283</v>
      </c>
      <c r="I319" s="183"/>
      <c r="J319" s="183" t="s">
        <v>44</v>
      </c>
      <c r="K319" s="183" t="s">
        <v>1284</v>
      </c>
      <c r="L319" s="183"/>
    </row>
    <row r="320" spans="1:12" ht="72">
      <c r="A320" s="181">
        <v>58</v>
      </c>
      <c r="B320" s="182" t="s">
        <v>1285</v>
      </c>
      <c r="C320" s="183" t="s">
        <v>1286</v>
      </c>
      <c r="D320" s="183"/>
      <c r="E320" s="183" t="s">
        <v>1287</v>
      </c>
      <c r="F320" s="272">
        <v>0.41</v>
      </c>
      <c r="G320" s="183" t="s">
        <v>1288</v>
      </c>
      <c r="H320" s="183" t="s">
        <v>1289</v>
      </c>
      <c r="I320" s="183"/>
      <c r="J320" s="183" t="s">
        <v>44</v>
      </c>
      <c r="K320" s="183" t="s">
        <v>1290</v>
      </c>
      <c r="L320" s="183"/>
    </row>
    <row r="321" spans="1:12" ht="108">
      <c r="A321" s="181">
        <v>59</v>
      </c>
      <c r="B321" s="182" t="s">
        <v>1291</v>
      </c>
      <c r="C321" s="183" t="s">
        <v>1292</v>
      </c>
      <c r="D321" s="183"/>
      <c r="E321" s="183" t="s">
        <v>1293</v>
      </c>
      <c r="F321" s="272">
        <v>0.28000000000000003</v>
      </c>
      <c r="G321" s="183" t="s">
        <v>1294</v>
      </c>
      <c r="H321" s="183" t="s">
        <v>1295</v>
      </c>
      <c r="I321" s="183"/>
      <c r="J321" s="183" t="s">
        <v>44</v>
      </c>
      <c r="K321" s="183" t="s">
        <v>1296</v>
      </c>
      <c r="L321" s="183"/>
    </row>
    <row r="322" spans="1:12" ht="72">
      <c r="A322" s="181">
        <v>60</v>
      </c>
      <c r="B322" s="182" t="s">
        <v>1297</v>
      </c>
      <c r="C322" s="183" t="s">
        <v>1298</v>
      </c>
      <c r="D322" s="183"/>
      <c r="E322" s="183" t="s">
        <v>1299</v>
      </c>
      <c r="F322" s="272">
        <v>0.15</v>
      </c>
      <c r="G322" s="183" t="s">
        <v>1300</v>
      </c>
      <c r="H322" s="183" t="s">
        <v>1301</v>
      </c>
      <c r="I322" s="183"/>
      <c r="J322" s="183" t="s">
        <v>44</v>
      </c>
      <c r="K322" s="183" t="s">
        <v>1302</v>
      </c>
      <c r="L322" s="183"/>
    </row>
    <row r="323" spans="1:12" ht="90">
      <c r="A323" s="181">
        <v>61</v>
      </c>
      <c r="B323" s="182" t="s">
        <v>1303</v>
      </c>
      <c r="C323" s="183" t="s">
        <v>1304</v>
      </c>
      <c r="D323" s="183"/>
      <c r="E323" s="183" t="s">
        <v>1305</v>
      </c>
      <c r="F323" s="272">
        <v>1.21</v>
      </c>
      <c r="G323" s="183" t="s">
        <v>1306</v>
      </c>
      <c r="H323" s="183" t="s">
        <v>1307</v>
      </c>
      <c r="I323" s="183"/>
      <c r="J323" s="183" t="s">
        <v>44</v>
      </c>
      <c r="K323" s="183" t="s">
        <v>1290</v>
      </c>
      <c r="L323" s="183"/>
    </row>
    <row r="324" spans="1:12" ht="72">
      <c r="A324" s="181">
        <v>62</v>
      </c>
      <c r="B324" s="182" t="s">
        <v>1308</v>
      </c>
      <c r="C324" s="183" t="s">
        <v>1309</v>
      </c>
      <c r="D324" s="183"/>
      <c r="E324" s="183" t="s">
        <v>1310</v>
      </c>
      <c r="F324" s="272">
        <v>0.68</v>
      </c>
      <c r="G324" s="183" t="s">
        <v>1311</v>
      </c>
      <c r="H324" s="183" t="s">
        <v>1312</v>
      </c>
      <c r="I324" s="183" t="s">
        <v>44</v>
      </c>
      <c r="J324" s="183"/>
      <c r="K324" s="183" t="s">
        <v>1290</v>
      </c>
      <c r="L324" s="183"/>
    </row>
    <row r="325" spans="1:12" ht="72">
      <c r="A325" s="181">
        <v>63</v>
      </c>
      <c r="B325" s="182" t="s">
        <v>1313</v>
      </c>
      <c r="C325" s="183" t="s">
        <v>1314</v>
      </c>
      <c r="D325" s="183"/>
      <c r="E325" s="183" t="s">
        <v>1315</v>
      </c>
      <c r="F325" s="272">
        <v>0.22</v>
      </c>
      <c r="G325" s="183" t="s">
        <v>1316</v>
      </c>
      <c r="H325" s="183" t="s">
        <v>1317</v>
      </c>
      <c r="I325" s="183"/>
      <c r="J325" s="183" t="s">
        <v>44</v>
      </c>
      <c r="K325" s="183" t="s">
        <v>1318</v>
      </c>
      <c r="L325" s="183"/>
    </row>
    <row r="326" spans="1:12" ht="37.950000000000003" customHeight="1">
      <c r="A326" s="252"/>
      <c r="B326" s="252" t="s">
        <v>6684</v>
      </c>
      <c r="C326" s="179"/>
      <c r="D326" s="261">
        <v>3</v>
      </c>
      <c r="E326" s="261"/>
      <c r="F326" s="262">
        <v>3.4</v>
      </c>
      <c r="G326" s="179"/>
      <c r="H326" s="179"/>
      <c r="I326" s="179"/>
      <c r="J326" s="179"/>
      <c r="K326" s="179"/>
      <c r="L326" s="179"/>
    </row>
    <row r="327" spans="1:12" ht="72">
      <c r="A327" s="181">
        <v>64</v>
      </c>
      <c r="B327" s="182" t="s">
        <v>1319</v>
      </c>
      <c r="C327" s="183" t="s">
        <v>1320</v>
      </c>
      <c r="D327" s="183"/>
      <c r="E327" s="183" t="s">
        <v>1321</v>
      </c>
      <c r="F327" s="272">
        <v>1.35</v>
      </c>
      <c r="G327" s="183" t="s">
        <v>1322</v>
      </c>
      <c r="H327" s="183" t="s">
        <v>1323</v>
      </c>
      <c r="I327" s="183" t="s">
        <v>44</v>
      </c>
      <c r="J327" s="183"/>
      <c r="K327" s="183" t="s">
        <v>1324</v>
      </c>
      <c r="L327" s="183"/>
    </row>
    <row r="328" spans="1:12" ht="108">
      <c r="A328" s="181">
        <v>65</v>
      </c>
      <c r="B328" s="182" t="s">
        <v>1325</v>
      </c>
      <c r="C328" s="183" t="s">
        <v>1320</v>
      </c>
      <c r="D328" s="183"/>
      <c r="E328" s="183" t="s">
        <v>1326</v>
      </c>
      <c r="F328" s="272">
        <v>0.99</v>
      </c>
      <c r="G328" s="183" t="s">
        <v>1327</v>
      </c>
      <c r="H328" s="183" t="s">
        <v>1328</v>
      </c>
      <c r="I328" s="183"/>
      <c r="J328" s="183" t="s">
        <v>44</v>
      </c>
      <c r="K328" s="183" t="s">
        <v>1290</v>
      </c>
      <c r="L328" s="183"/>
    </row>
    <row r="329" spans="1:12" ht="82.2" customHeight="1">
      <c r="A329" s="181">
        <v>66</v>
      </c>
      <c r="B329" s="182" t="s">
        <v>1329</v>
      </c>
      <c r="C329" s="183" t="s">
        <v>1320</v>
      </c>
      <c r="D329" s="183"/>
      <c r="E329" s="183" t="s">
        <v>1330</v>
      </c>
      <c r="F329" s="272">
        <v>1.06</v>
      </c>
      <c r="G329" s="183" t="s">
        <v>1331</v>
      </c>
      <c r="H329" s="183" t="s">
        <v>1332</v>
      </c>
      <c r="I329" s="183" t="s">
        <v>97</v>
      </c>
      <c r="J329" s="183"/>
      <c r="K329" s="183" t="s">
        <v>1290</v>
      </c>
      <c r="L329" s="183"/>
    </row>
    <row r="330" spans="1:12" ht="36" customHeight="1">
      <c r="A330" s="252"/>
      <c r="B330" s="252" t="s">
        <v>6685</v>
      </c>
      <c r="C330" s="179"/>
      <c r="D330" s="261">
        <v>2</v>
      </c>
      <c r="E330" s="261"/>
      <c r="F330" s="262">
        <v>18.96</v>
      </c>
      <c r="G330" s="179"/>
      <c r="H330" s="179"/>
      <c r="I330" s="179"/>
      <c r="J330" s="179"/>
      <c r="K330" s="179"/>
      <c r="L330" s="179"/>
    </row>
    <row r="331" spans="1:12" ht="90">
      <c r="A331" s="181">
        <v>67</v>
      </c>
      <c r="B331" s="182" t="s">
        <v>1333</v>
      </c>
      <c r="C331" s="183" t="s">
        <v>1334</v>
      </c>
      <c r="D331" s="183"/>
      <c r="E331" s="183" t="s">
        <v>1335</v>
      </c>
      <c r="F331" s="272">
        <v>13.72</v>
      </c>
      <c r="G331" s="183" t="s">
        <v>1336</v>
      </c>
      <c r="H331" s="183" t="s">
        <v>1337</v>
      </c>
      <c r="I331" s="183"/>
      <c r="J331" s="183" t="s">
        <v>97</v>
      </c>
      <c r="K331" s="183" t="s">
        <v>1338</v>
      </c>
      <c r="L331" s="183"/>
    </row>
    <row r="332" spans="1:12" ht="111.6" customHeight="1">
      <c r="A332" s="181">
        <v>68</v>
      </c>
      <c r="B332" s="182" t="s">
        <v>1339</v>
      </c>
      <c r="C332" s="183" t="s">
        <v>1340</v>
      </c>
      <c r="D332" s="183"/>
      <c r="E332" s="183" t="s">
        <v>1341</v>
      </c>
      <c r="F332" s="272">
        <v>5.23</v>
      </c>
      <c r="G332" s="183" t="s">
        <v>1342</v>
      </c>
      <c r="H332" s="183" t="s">
        <v>1343</v>
      </c>
      <c r="I332" s="183"/>
      <c r="J332" s="183" t="s">
        <v>97</v>
      </c>
      <c r="K332" s="183" t="s">
        <v>1344</v>
      </c>
      <c r="L332" s="183"/>
    </row>
    <row r="333" spans="1:12" ht="32.4" customHeight="1">
      <c r="A333" s="252"/>
      <c r="B333" s="252" t="s">
        <v>6686</v>
      </c>
      <c r="C333" s="179"/>
      <c r="D333" s="261">
        <v>2</v>
      </c>
      <c r="E333" s="261"/>
      <c r="F333" s="262">
        <v>19.75</v>
      </c>
      <c r="G333" s="179"/>
      <c r="H333" s="179"/>
      <c r="I333" s="179"/>
      <c r="J333" s="179"/>
      <c r="K333" s="179"/>
      <c r="L333" s="179"/>
    </row>
    <row r="334" spans="1:12" ht="90">
      <c r="A334" s="181">
        <v>69</v>
      </c>
      <c r="B334" s="182" t="s">
        <v>1345</v>
      </c>
      <c r="C334" s="183" t="s">
        <v>1346</v>
      </c>
      <c r="D334" s="183"/>
      <c r="E334" s="183" t="s">
        <v>1347</v>
      </c>
      <c r="F334" s="272">
        <v>3.54</v>
      </c>
      <c r="G334" s="183" t="s">
        <v>1348</v>
      </c>
      <c r="H334" s="183" t="s">
        <v>1349</v>
      </c>
      <c r="I334" s="183"/>
      <c r="J334" s="183" t="s">
        <v>97</v>
      </c>
      <c r="K334" s="183" t="s">
        <v>1290</v>
      </c>
      <c r="L334" s="183"/>
    </row>
    <row r="335" spans="1:12" ht="72">
      <c r="A335" s="181">
        <v>70</v>
      </c>
      <c r="B335" s="182" t="s">
        <v>1350</v>
      </c>
      <c r="C335" s="183" t="s">
        <v>1351</v>
      </c>
      <c r="D335" s="183"/>
      <c r="E335" s="183" t="s">
        <v>1352</v>
      </c>
      <c r="F335" s="272">
        <v>16.21</v>
      </c>
      <c r="G335" s="183" t="s">
        <v>1353</v>
      </c>
      <c r="H335" s="183" t="s">
        <v>1354</v>
      </c>
      <c r="I335" s="183"/>
      <c r="J335" s="183" t="s">
        <v>97</v>
      </c>
      <c r="K335" s="183" t="s">
        <v>1355</v>
      </c>
      <c r="L335" s="183"/>
    </row>
    <row r="336" spans="1:12" ht="33" customHeight="1">
      <c r="A336" s="252"/>
      <c r="B336" s="252" t="s">
        <v>6687</v>
      </c>
      <c r="C336" s="179"/>
      <c r="D336" s="261">
        <v>4</v>
      </c>
      <c r="E336" s="261"/>
      <c r="F336" s="262">
        <v>1.28</v>
      </c>
      <c r="G336" s="179"/>
      <c r="H336" s="179"/>
      <c r="I336" s="179"/>
      <c r="J336" s="179"/>
      <c r="K336" s="179"/>
      <c r="L336" s="179"/>
    </row>
    <row r="337" spans="1:12" ht="98.4" customHeight="1">
      <c r="A337" s="181">
        <v>71</v>
      </c>
      <c r="B337" s="182" t="s">
        <v>1356</v>
      </c>
      <c r="C337" s="183" t="s">
        <v>1357</v>
      </c>
      <c r="D337" s="183"/>
      <c r="E337" s="183" t="s">
        <v>1358</v>
      </c>
      <c r="F337" s="272">
        <v>0.19</v>
      </c>
      <c r="G337" s="183" t="s">
        <v>1359</v>
      </c>
      <c r="H337" s="183" t="s">
        <v>1360</v>
      </c>
      <c r="I337" s="183" t="s">
        <v>44</v>
      </c>
      <c r="J337" s="183"/>
      <c r="K337" s="183" t="s">
        <v>972</v>
      </c>
      <c r="L337" s="183" t="s">
        <v>1041</v>
      </c>
    </row>
    <row r="338" spans="1:12" ht="93.6" customHeight="1">
      <c r="A338" s="181">
        <v>72</v>
      </c>
      <c r="B338" s="182" t="s">
        <v>1361</v>
      </c>
      <c r="C338" s="183" t="s">
        <v>1357</v>
      </c>
      <c r="D338" s="183"/>
      <c r="E338" s="183" t="s">
        <v>1362</v>
      </c>
      <c r="F338" s="272">
        <v>0.45</v>
      </c>
      <c r="G338" s="183" t="s">
        <v>1038</v>
      </c>
      <c r="H338" s="183" t="s">
        <v>1363</v>
      </c>
      <c r="I338" s="183" t="s">
        <v>44</v>
      </c>
      <c r="J338" s="183"/>
      <c r="K338" s="183" t="s">
        <v>972</v>
      </c>
      <c r="L338" s="183" t="s">
        <v>1041</v>
      </c>
    </row>
    <row r="339" spans="1:12" ht="108.6" customHeight="1">
      <c r="A339" s="181">
        <v>73</v>
      </c>
      <c r="B339" s="182" t="s">
        <v>1364</v>
      </c>
      <c r="C339" s="183" t="s">
        <v>1365</v>
      </c>
      <c r="D339" s="183"/>
      <c r="E339" s="183" t="s">
        <v>1366</v>
      </c>
      <c r="F339" s="272">
        <v>0.13</v>
      </c>
      <c r="G339" s="183" t="s">
        <v>1367</v>
      </c>
      <c r="H339" s="183" t="s">
        <v>1368</v>
      </c>
      <c r="I339" s="183" t="s">
        <v>44</v>
      </c>
      <c r="J339" s="183"/>
      <c r="K339" s="183" t="s">
        <v>972</v>
      </c>
      <c r="L339" s="183" t="s">
        <v>1041</v>
      </c>
    </row>
    <row r="340" spans="1:12" ht="172.2" customHeight="1">
      <c r="A340" s="181">
        <v>4</v>
      </c>
      <c r="B340" s="182" t="s">
        <v>1369</v>
      </c>
      <c r="C340" s="183" t="s">
        <v>6626</v>
      </c>
      <c r="D340" s="183"/>
      <c r="E340" s="183" t="s">
        <v>1370</v>
      </c>
      <c r="F340" s="272">
        <v>0.5</v>
      </c>
      <c r="G340" s="183" t="s">
        <v>1371</v>
      </c>
      <c r="H340" s="183"/>
      <c r="I340" s="183" t="s">
        <v>44</v>
      </c>
      <c r="J340" s="183"/>
      <c r="K340" s="183" t="s">
        <v>972</v>
      </c>
      <c r="L340" s="183" t="s">
        <v>1041</v>
      </c>
    </row>
    <row r="341" spans="1:12" ht="48" customHeight="1">
      <c r="A341" s="252"/>
      <c r="B341" s="252" t="s">
        <v>6688</v>
      </c>
      <c r="C341" s="179"/>
      <c r="D341" s="179">
        <v>1</v>
      </c>
      <c r="E341" s="179"/>
      <c r="F341" s="180">
        <v>1.42</v>
      </c>
      <c r="G341" s="179"/>
      <c r="H341" s="179"/>
      <c r="I341" s="179"/>
      <c r="J341" s="179"/>
      <c r="K341" s="179"/>
      <c r="L341" s="179"/>
    </row>
    <row r="342" spans="1:12" ht="117" customHeight="1">
      <c r="A342" s="181">
        <v>74</v>
      </c>
      <c r="B342" s="182" t="s">
        <v>1372</v>
      </c>
      <c r="C342" s="183" t="s">
        <v>6625</v>
      </c>
      <c r="D342" s="183" t="s">
        <v>1373</v>
      </c>
      <c r="E342" s="183" t="s">
        <v>1374</v>
      </c>
      <c r="F342" s="272">
        <v>1.42</v>
      </c>
      <c r="G342" s="183" t="s">
        <v>1375</v>
      </c>
      <c r="H342" s="183" t="s">
        <v>1376</v>
      </c>
      <c r="I342" s="183" t="s">
        <v>44</v>
      </c>
      <c r="J342" s="183"/>
      <c r="K342" s="183" t="s">
        <v>1377</v>
      </c>
      <c r="L342" s="183"/>
    </row>
    <row r="343" spans="1:12" ht="39.6" customHeight="1">
      <c r="A343" s="177"/>
      <c r="B343" s="178" t="s">
        <v>1379</v>
      </c>
      <c r="C343" s="179">
        <f t="shared" ref="C343:E343" si="31">COUNTA(C344:C384)</f>
        <v>41</v>
      </c>
      <c r="D343" s="179">
        <f t="shared" si="31"/>
        <v>0</v>
      </c>
      <c r="E343" s="179">
        <f t="shared" si="31"/>
        <v>39</v>
      </c>
      <c r="F343" s="180">
        <f>SUM(F344:F384)</f>
        <v>480.58844399999992</v>
      </c>
      <c r="G343" s="179">
        <f t="shared" ref="G343:L343" si="32">COUNTA(G344:G384)</f>
        <v>40</v>
      </c>
      <c r="H343" s="179">
        <f t="shared" si="32"/>
        <v>4</v>
      </c>
      <c r="I343" s="179">
        <f t="shared" si="32"/>
        <v>30</v>
      </c>
      <c r="J343" s="179">
        <f t="shared" si="32"/>
        <v>11</v>
      </c>
      <c r="K343" s="179">
        <f t="shared" si="32"/>
        <v>38</v>
      </c>
      <c r="L343" s="179">
        <f t="shared" si="32"/>
        <v>38</v>
      </c>
    </row>
    <row r="344" spans="1:12" ht="54">
      <c r="A344" s="181">
        <v>1</v>
      </c>
      <c r="B344" s="182" t="s">
        <v>1380</v>
      </c>
      <c r="C344" s="183" t="s">
        <v>1381</v>
      </c>
      <c r="D344" s="183"/>
      <c r="E344" s="183"/>
      <c r="F344" s="272">
        <v>0.15</v>
      </c>
      <c r="G344" s="183" t="s">
        <v>1382</v>
      </c>
      <c r="H344" s="183"/>
      <c r="I344" s="183" t="s">
        <v>159</v>
      </c>
      <c r="J344" s="183"/>
      <c r="K344" s="183" t="s">
        <v>1290</v>
      </c>
      <c r="L344" s="183" t="s">
        <v>1383</v>
      </c>
    </row>
    <row r="345" spans="1:12" ht="90">
      <c r="A345" s="181">
        <v>2</v>
      </c>
      <c r="B345" s="182" t="s">
        <v>1384</v>
      </c>
      <c r="C345" s="183" t="s">
        <v>1385</v>
      </c>
      <c r="D345" s="183"/>
      <c r="E345" s="183" t="s">
        <v>1386</v>
      </c>
      <c r="F345" s="272">
        <v>0.87319999999999998</v>
      </c>
      <c r="G345" s="183" t="s">
        <v>1382</v>
      </c>
      <c r="H345" s="183"/>
      <c r="I345" s="183" t="s">
        <v>159</v>
      </c>
      <c r="J345" s="183"/>
      <c r="K345" s="183" t="s">
        <v>1290</v>
      </c>
      <c r="L345" s="183" t="s">
        <v>1387</v>
      </c>
    </row>
    <row r="346" spans="1:12" ht="90">
      <c r="A346" s="181">
        <v>3</v>
      </c>
      <c r="B346" s="182" t="s">
        <v>1388</v>
      </c>
      <c r="C346" s="183" t="s">
        <v>1385</v>
      </c>
      <c r="D346" s="183"/>
      <c r="E346" s="183" t="s">
        <v>1389</v>
      </c>
      <c r="F346" s="272">
        <v>1.224</v>
      </c>
      <c r="G346" s="183" t="s">
        <v>1390</v>
      </c>
      <c r="H346" s="183"/>
      <c r="I346" s="183" t="s">
        <v>159</v>
      </c>
      <c r="J346" s="183"/>
      <c r="K346" s="183" t="s">
        <v>1290</v>
      </c>
      <c r="L346" s="183" t="s">
        <v>1387</v>
      </c>
    </row>
    <row r="347" spans="1:12" ht="72">
      <c r="A347" s="181">
        <v>4</v>
      </c>
      <c r="B347" s="182" t="s">
        <v>1391</v>
      </c>
      <c r="C347" s="183" t="s">
        <v>1392</v>
      </c>
      <c r="D347" s="183"/>
      <c r="E347" s="183" t="s">
        <v>1393</v>
      </c>
      <c r="F347" s="272">
        <v>1.84185</v>
      </c>
      <c r="G347" s="183" t="s">
        <v>1394</v>
      </c>
      <c r="H347" s="183"/>
      <c r="I347" s="183"/>
      <c r="J347" s="183" t="s">
        <v>1395</v>
      </c>
      <c r="K347" s="183" t="s">
        <v>1290</v>
      </c>
      <c r="L347" s="183" t="s">
        <v>1383</v>
      </c>
    </row>
    <row r="348" spans="1:12" ht="108">
      <c r="A348" s="181">
        <v>5</v>
      </c>
      <c r="B348" s="182" t="s">
        <v>1396</v>
      </c>
      <c r="C348" s="183" t="s">
        <v>1397</v>
      </c>
      <c r="D348" s="183"/>
      <c r="E348" s="183" t="s">
        <v>1398</v>
      </c>
      <c r="F348" s="272">
        <v>40</v>
      </c>
      <c r="G348" s="183" t="s">
        <v>1399</v>
      </c>
      <c r="H348" s="183"/>
      <c r="I348" s="183" t="s">
        <v>159</v>
      </c>
      <c r="J348" s="183"/>
      <c r="K348" s="183" t="s">
        <v>1290</v>
      </c>
      <c r="L348" s="183" t="s">
        <v>1400</v>
      </c>
    </row>
    <row r="349" spans="1:12" ht="72">
      <c r="A349" s="181">
        <v>6</v>
      </c>
      <c r="B349" s="182" t="s">
        <v>1401</v>
      </c>
      <c r="C349" s="183" t="s">
        <v>1402</v>
      </c>
      <c r="D349" s="183"/>
      <c r="E349" s="183" t="s">
        <v>1403</v>
      </c>
      <c r="F349" s="272">
        <v>183.5</v>
      </c>
      <c r="G349" s="183" t="s">
        <v>1404</v>
      </c>
      <c r="H349" s="183"/>
      <c r="I349" s="183" t="s">
        <v>159</v>
      </c>
      <c r="J349" s="183"/>
      <c r="K349" s="183"/>
      <c r="L349" s="183" t="s">
        <v>1405</v>
      </c>
    </row>
    <row r="350" spans="1:12" ht="72">
      <c r="A350" s="181">
        <v>7</v>
      </c>
      <c r="B350" s="182" t="s">
        <v>1406</v>
      </c>
      <c r="C350" s="183" t="s">
        <v>1407</v>
      </c>
      <c r="D350" s="183"/>
      <c r="E350" s="183" t="s">
        <v>1408</v>
      </c>
      <c r="F350" s="272">
        <v>3.0419</v>
      </c>
      <c r="G350" s="183" t="s">
        <v>1409</v>
      </c>
      <c r="H350" s="183"/>
      <c r="I350" s="183" t="s">
        <v>159</v>
      </c>
      <c r="J350" s="183"/>
      <c r="K350" s="183" t="s">
        <v>1290</v>
      </c>
      <c r="L350" s="183" t="s">
        <v>1410</v>
      </c>
    </row>
    <row r="351" spans="1:12" ht="108">
      <c r="A351" s="181">
        <v>8</v>
      </c>
      <c r="B351" s="182" t="s">
        <v>1411</v>
      </c>
      <c r="C351" s="183" t="s">
        <v>1392</v>
      </c>
      <c r="D351" s="183"/>
      <c r="E351" s="183" t="s">
        <v>1412</v>
      </c>
      <c r="F351" s="272">
        <v>24.914400000000001</v>
      </c>
      <c r="G351" s="183" t="s">
        <v>1413</v>
      </c>
      <c r="H351" s="183"/>
      <c r="I351" s="183" t="s">
        <v>159</v>
      </c>
      <c r="J351" s="183"/>
      <c r="K351" s="183" t="s">
        <v>1290</v>
      </c>
      <c r="L351" s="183" t="s">
        <v>1400</v>
      </c>
    </row>
    <row r="352" spans="1:12" ht="90">
      <c r="A352" s="181">
        <v>9</v>
      </c>
      <c r="B352" s="182" t="s">
        <v>1414</v>
      </c>
      <c r="C352" s="183" t="s">
        <v>1385</v>
      </c>
      <c r="D352" s="183"/>
      <c r="E352" s="183" t="s">
        <v>1415</v>
      </c>
      <c r="F352" s="272">
        <v>0.46405000000000002</v>
      </c>
      <c r="G352" s="183" t="s">
        <v>1416</v>
      </c>
      <c r="H352" s="183"/>
      <c r="I352" s="183" t="s">
        <v>159</v>
      </c>
      <c r="J352" s="183"/>
      <c r="K352" s="183" t="s">
        <v>1290</v>
      </c>
      <c r="L352" s="183" t="s">
        <v>1387</v>
      </c>
    </row>
    <row r="353" spans="1:12" ht="108">
      <c r="A353" s="181">
        <v>10</v>
      </c>
      <c r="B353" s="182" t="s">
        <v>1417</v>
      </c>
      <c r="C353" s="183" t="s">
        <v>1418</v>
      </c>
      <c r="D353" s="183"/>
      <c r="E353" s="183" t="s">
        <v>1419</v>
      </c>
      <c r="F353" s="272">
        <v>4.4786199999999994</v>
      </c>
      <c r="G353" s="183" t="s">
        <v>1420</v>
      </c>
      <c r="H353" s="183"/>
      <c r="I353" s="183" t="s">
        <v>159</v>
      </c>
      <c r="J353" s="183"/>
      <c r="K353" s="183" t="s">
        <v>1290</v>
      </c>
      <c r="L353" s="183" t="s">
        <v>1400</v>
      </c>
    </row>
    <row r="354" spans="1:12" ht="103.95" customHeight="1">
      <c r="A354" s="181">
        <v>11</v>
      </c>
      <c r="B354" s="182" t="s">
        <v>1421</v>
      </c>
      <c r="C354" s="183" t="s">
        <v>1422</v>
      </c>
      <c r="D354" s="183"/>
      <c r="E354" s="183" t="s">
        <v>1423</v>
      </c>
      <c r="F354" s="272">
        <v>1.3</v>
      </c>
      <c r="G354" s="183" t="s">
        <v>1028</v>
      </c>
      <c r="H354" s="183"/>
      <c r="I354" s="183" t="s">
        <v>159</v>
      </c>
      <c r="J354" s="183"/>
      <c r="K354" s="183" t="s">
        <v>1424</v>
      </c>
      <c r="L354" s="183" t="s">
        <v>1425</v>
      </c>
    </row>
    <row r="355" spans="1:12" ht="108">
      <c r="A355" s="181">
        <v>12</v>
      </c>
      <c r="B355" s="182" t="s">
        <v>1426</v>
      </c>
      <c r="C355" s="183" t="s">
        <v>1427</v>
      </c>
      <c r="D355" s="183"/>
      <c r="E355" s="183" t="s">
        <v>1428</v>
      </c>
      <c r="F355" s="272">
        <v>11</v>
      </c>
      <c r="G355" s="183" t="s">
        <v>1429</v>
      </c>
      <c r="H355" s="183"/>
      <c r="I355" s="183" t="s">
        <v>159</v>
      </c>
      <c r="J355" s="183"/>
      <c r="K355" s="183" t="s">
        <v>1290</v>
      </c>
      <c r="L355" s="183" t="s">
        <v>1400</v>
      </c>
    </row>
    <row r="356" spans="1:12" ht="95.25" customHeight="1">
      <c r="A356" s="181">
        <v>13</v>
      </c>
      <c r="B356" s="182" t="s">
        <v>1430</v>
      </c>
      <c r="C356" s="183" t="s">
        <v>1392</v>
      </c>
      <c r="D356" s="183"/>
      <c r="E356" s="183" t="s">
        <v>1431</v>
      </c>
      <c r="F356" s="272">
        <v>0.89580000000000004</v>
      </c>
      <c r="G356" s="183" t="s">
        <v>1028</v>
      </c>
      <c r="H356" s="183"/>
      <c r="I356" s="183" t="s">
        <v>159</v>
      </c>
      <c r="J356" s="183"/>
      <c r="K356" s="183" t="s">
        <v>1424</v>
      </c>
      <c r="L356" s="183" t="s">
        <v>1425</v>
      </c>
    </row>
    <row r="357" spans="1:12" ht="93.75" customHeight="1">
      <c r="A357" s="181">
        <v>14</v>
      </c>
      <c r="B357" s="182" t="s">
        <v>1432</v>
      </c>
      <c r="C357" s="183" t="s">
        <v>1433</v>
      </c>
      <c r="D357" s="183"/>
      <c r="E357" s="183" t="s">
        <v>1434</v>
      </c>
      <c r="F357" s="272">
        <v>2.1137900000000003</v>
      </c>
      <c r="G357" s="183" t="s">
        <v>1435</v>
      </c>
      <c r="H357" s="183"/>
      <c r="I357" s="183"/>
      <c r="J357" s="183" t="s">
        <v>142</v>
      </c>
      <c r="K357" s="183" t="s">
        <v>1424</v>
      </c>
      <c r="L357" s="183" t="s">
        <v>1425</v>
      </c>
    </row>
    <row r="358" spans="1:12" ht="73.95" customHeight="1">
      <c r="A358" s="181">
        <v>15</v>
      </c>
      <c r="B358" s="182" t="s">
        <v>1436</v>
      </c>
      <c r="C358" s="183" t="s">
        <v>1392</v>
      </c>
      <c r="D358" s="183"/>
      <c r="E358" s="183" t="s">
        <v>1437</v>
      </c>
      <c r="F358" s="272">
        <v>1.155</v>
      </c>
      <c r="G358" s="183" t="s">
        <v>1438</v>
      </c>
      <c r="H358" s="183"/>
      <c r="I358" s="183" t="s">
        <v>159</v>
      </c>
      <c r="J358" s="183"/>
      <c r="K358" s="183" t="s">
        <v>1424</v>
      </c>
      <c r="L358" s="183" t="s">
        <v>1425</v>
      </c>
    </row>
    <row r="359" spans="1:12" ht="88.2" customHeight="1">
      <c r="A359" s="181">
        <v>16</v>
      </c>
      <c r="B359" s="182" t="s">
        <v>1439</v>
      </c>
      <c r="C359" s="183" t="s">
        <v>1440</v>
      </c>
      <c r="D359" s="183"/>
      <c r="E359" s="183" t="s">
        <v>1441</v>
      </c>
      <c r="F359" s="272">
        <v>1.5218399999999999</v>
      </c>
      <c r="G359" s="183" t="s">
        <v>1442</v>
      </c>
      <c r="H359" s="183"/>
      <c r="I359" s="183"/>
      <c r="J359" s="183" t="s">
        <v>142</v>
      </c>
      <c r="K359" s="183" t="s">
        <v>1424</v>
      </c>
      <c r="L359" s="183" t="s">
        <v>1425</v>
      </c>
    </row>
    <row r="360" spans="1:12" ht="108">
      <c r="A360" s="181">
        <v>17</v>
      </c>
      <c r="B360" s="182" t="s">
        <v>1411</v>
      </c>
      <c r="C360" s="183" t="s">
        <v>1392</v>
      </c>
      <c r="D360" s="183"/>
      <c r="E360" s="183" t="s">
        <v>1443</v>
      </c>
      <c r="F360" s="272">
        <v>11.84</v>
      </c>
      <c r="G360" s="183" t="s">
        <v>1028</v>
      </c>
      <c r="H360" s="183"/>
      <c r="I360" s="183" t="s">
        <v>159</v>
      </c>
      <c r="J360" s="183"/>
      <c r="K360" s="183" t="s">
        <v>1290</v>
      </c>
      <c r="L360" s="183" t="s">
        <v>1400</v>
      </c>
    </row>
    <row r="361" spans="1:12" ht="103.95" customHeight="1">
      <c r="A361" s="181">
        <v>18</v>
      </c>
      <c r="B361" s="182" t="s">
        <v>1444</v>
      </c>
      <c r="C361" s="183" t="s">
        <v>1445</v>
      </c>
      <c r="D361" s="183"/>
      <c r="E361" s="183" t="s">
        <v>1446</v>
      </c>
      <c r="F361" s="272">
        <v>1.2867999999999999</v>
      </c>
      <c r="G361" s="183" t="s">
        <v>1447</v>
      </c>
      <c r="H361" s="183"/>
      <c r="I361" s="183" t="s">
        <v>159</v>
      </c>
      <c r="J361" s="183"/>
      <c r="K361" s="183" t="s">
        <v>1424</v>
      </c>
      <c r="L361" s="183" t="s">
        <v>1425</v>
      </c>
    </row>
    <row r="362" spans="1:12" ht="96.6" customHeight="1">
      <c r="A362" s="181">
        <v>19</v>
      </c>
      <c r="B362" s="182" t="s">
        <v>1448</v>
      </c>
      <c r="C362" s="183" t="s">
        <v>1385</v>
      </c>
      <c r="D362" s="183"/>
      <c r="E362" s="183" t="s">
        <v>1449</v>
      </c>
      <c r="F362" s="272">
        <v>2.5297400000000003</v>
      </c>
      <c r="G362" s="183" t="s">
        <v>1450</v>
      </c>
      <c r="H362" s="183"/>
      <c r="I362" s="183" t="s">
        <v>159</v>
      </c>
      <c r="J362" s="183"/>
      <c r="K362" s="183" t="s">
        <v>1424</v>
      </c>
      <c r="L362" s="183" t="s">
        <v>1425</v>
      </c>
    </row>
    <row r="363" spans="1:12" ht="87.6" customHeight="1">
      <c r="A363" s="181">
        <v>20</v>
      </c>
      <c r="B363" s="182" t="s">
        <v>1451</v>
      </c>
      <c r="C363" s="183" t="s">
        <v>1452</v>
      </c>
      <c r="D363" s="183"/>
      <c r="E363" s="183" t="s">
        <v>1453</v>
      </c>
      <c r="F363" s="272">
        <v>0.68093999999999999</v>
      </c>
      <c r="G363" s="183" t="s">
        <v>1454</v>
      </c>
      <c r="H363" s="183"/>
      <c r="I363" s="183" t="s">
        <v>159</v>
      </c>
      <c r="J363" s="183"/>
      <c r="K363" s="183" t="s">
        <v>1424</v>
      </c>
      <c r="L363" s="183" t="s">
        <v>1425</v>
      </c>
    </row>
    <row r="364" spans="1:12" ht="81.599999999999994" customHeight="1">
      <c r="A364" s="181">
        <v>21</v>
      </c>
      <c r="B364" s="182" t="s">
        <v>1455</v>
      </c>
      <c r="C364" s="183" t="s">
        <v>1456</v>
      </c>
      <c r="D364" s="183"/>
      <c r="E364" s="183" t="s">
        <v>1457</v>
      </c>
      <c r="F364" s="272">
        <v>2.93</v>
      </c>
      <c r="G364" s="183" t="s">
        <v>1458</v>
      </c>
      <c r="H364" s="183"/>
      <c r="I364" s="183" t="s">
        <v>159</v>
      </c>
      <c r="J364" s="183"/>
      <c r="K364" s="183" t="s">
        <v>1424</v>
      </c>
      <c r="L364" s="183" t="s">
        <v>1425</v>
      </c>
    </row>
    <row r="365" spans="1:12" ht="102.6" customHeight="1">
      <c r="A365" s="181">
        <v>22</v>
      </c>
      <c r="B365" s="182" t="s">
        <v>1459</v>
      </c>
      <c r="C365" s="183" t="s">
        <v>1460</v>
      </c>
      <c r="D365" s="183"/>
      <c r="E365" s="183" t="s">
        <v>1461</v>
      </c>
      <c r="F365" s="272">
        <v>1.8575200000000001</v>
      </c>
      <c r="G365" s="183" t="s">
        <v>1462</v>
      </c>
      <c r="H365" s="183"/>
      <c r="I365" s="183" t="s">
        <v>159</v>
      </c>
      <c r="J365" s="183"/>
      <c r="K365" s="183" t="s">
        <v>1424</v>
      </c>
      <c r="L365" s="183" t="s">
        <v>1425</v>
      </c>
    </row>
    <row r="366" spans="1:12" ht="102.6" customHeight="1">
      <c r="A366" s="181">
        <v>23</v>
      </c>
      <c r="B366" s="182" t="s">
        <v>1463</v>
      </c>
      <c r="C366" s="183" t="s">
        <v>1464</v>
      </c>
      <c r="D366" s="183"/>
      <c r="E366" s="183" t="s">
        <v>1465</v>
      </c>
      <c r="F366" s="272">
        <v>3.0129999999999999</v>
      </c>
      <c r="G366" s="183" t="s">
        <v>1466</v>
      </c>
      <c r="H366" s="183"/>
      <c r="I366" s="183" t="s">
        <v>159</v>
      </c>
      <c r="J366" s="183"/>
      <c r="K366" s="183" t="s">
        <v>1424</v>
      </c>
      <c r="L366" s="183" t="s">
        <v>1425</v>
      </c>
    </row>
    <row r="367" spans="1:12" ht="93" customHeight="1">
      <c r="A367" s="181">
        <v>24</v>
      </c>
      <c r="B367" s="182" t="s">
        <v>1467</v>
      </c>
      <c r="C367" s="183" t="s">
        <v>1468</v>
      </c>
      <c r="D367" s="183"/>
      <c r="E367" s="183"/>
      <c r="F367" s="272">
        <v>0.30675000000000002</v>
      </c>
      <c r="G367" s="183" t="s">
        <v>1469</v>
      </c>
      <c r="H367" s="183"/>
      <c r="I367" s="183" t="s">
        <v>1470</v>
      </c>
      <c r="J367" s="183"/>
      <c r="K367" s="183"/>
      <c r="L367" s="183" t="s">
        <v>1471</v>
      </c>
    </row>
    <row r="368" spans="1:12" ht="92.4" customHeight="1">
      <c r="A368" s="181">
        <v>25</v>
      </c>
      <c r="B368" s="182" t="s">
        <v>1472</v>
      </c>
      <c r="C368" s="183" t="s">
        <v>1473</v>
      </c>
      <c r="D368" s="183"/>
      <c r="E368" s="183" t="s">
        <v>1474</v>
      </c>
      <c r="F368" s="272">
        <v>4.5330000000000002E-2</v>
      </c>
      <c r="G368" s="183" t="s">
        <v>1475</v>
      </c>
      <c r="H368" s="183"/>
      <c r="I368" s="183" t="s">
        <v>159</v>
      </c>
      <c r="J368" s="183"/>
      <c r="K368" s="183"/>
      <c r="L368" s="183"/>
    </row>
    <row r="369" spans="1:12" ht="114" customHeight="1">
      <c r="A369" s="181">
        <v>26</v>
      </c>
      <c r="B369" s="182" t="s">
        <v>1476</v>
      </c>
      <c r="C369" s="183" t="s">
        <v>1477</v>
      </c>
      <c r="D369" s="183"/>
      <c r="E369" s="183" t="s">
        <v>1478</v>
      </c>
      <c r="F369" s="272">
        <v>7.1157000000000004</v>
      </c>
      <c r="G369" s="183" t="s">
        <v>1479</v>
      </c>
      <c r="H369" s="183"/>
      <c r="I369" s="183" t="s">
        <v>159</v>
      </c>
      <c r="J369" s="183"/>
      <c r="K369" s="183" t="s">
        <v>1480</v>
      </c>
      <c r="L369" s="183" t="s">
        <v>1481</v>
      </c>
    </row>
    <row r="370" spans="1:12" ht="72">
      <c r="A370" s="181">
        <v>27</v>
      </c>
      <c r="B370" s="182" t="s">
        <v>1482</v>
      </c>
      <c r="C370" s="183" t="s">
        <v>1483</v>
      </c>
      <c r="D370" s="183"/>
      <c r="E370" s="183" t="s">
        <v>1484</v>
      </c>
      <c r="F370" s="272">
        <v>0.42776999999999998</v>
      </c>
      <c r="G370" s="183" t="s">
        <v>1485</v>
      </c>
      <c r="H370" s="183"/>
      <c r="I370" s="183" t="s">
        <v>159</v>
      </c>
      <c r="J370" s="183"/>
      <c r="K370" s="183" t="s">
        <v>1290</v>
      </c>
      <c r="L370" s="183"/>
    </row>
    <row r="371" spans="1:12" ht="83.4" customHeight="1">
      <c r="A371" s="181">
        <v>28</v>
      </c>
      <c r="B371" s="182" t="s">
        <v>1486</v>
      </c>
      <c r="C371" s="183" t="s">
        <v>1487</v>
      </c>
      <c r="D371" s="183"/>
      <c r="E371" s="183" t="s">
        <v>1488</v>
      </c>
      <c r="F371" s="272">
        <v>2.6606400000000003</v>
      </c>
      <c r="G371" s="183" t="s">
        <v>1489</v>
      </c>
      <c r="H371" s="183"/>
      <c r="I371" s="183" t="s">
        <v>159</v>
      </c>
      <c r="J371" s="183"/>
      <c r="K371" s="183" t="s">
        <v>1290</v>
      </c>
      <c r="L371" s="183" t="s">
        <v>1425</v>
      </c>
    </row>
    <row r="372" spans="1:12" ht="136.19999999999999" customHeight="1">
      <c r="A372" s="181">
        <v>29</v>
      </c>
      <c r="B372" s="182" t="s">
        <v>1490</v>
      </c>
      <c r="C372" s="183" t="s">
        <v>1491</v>
      </c>
      <c r="D372" s="183"/>
      <c r="E372" s="183" t="s">
        <v>1492</v>
      </c>
      <c r="F372" s="272">
        <v>0.28378000000000003</v>
      </c>
      <c r="G372" s="183" t="s">
        <v>1493</v>
      </c>
      <c r="H372" s="183"/>
      <c r="I372" s="183" t="s">
        <v>159</v>
      </c>
      <c r="J372" s="183"/>
      <c r="K372" s="183" t="s">
        <v>1290</v>
      </c>
      <c r="L372" s="183" t="s">
        <v>1425</v>
      </c>
    </row>
    <row r="373" spans="1:12" ht="108">
      <c r="A373" s="181">
        <v>30</v>
      </c>
      <c r="B373" s="182" t="s">
        <v>1494</v>
      </c>
      <c r="C373" s="183" t="s">
        <v>1495</v>
      </c>
      <c r="D373" s="183"/>
      <c r="E373" s="183" t="s">
        <v>1496</v>
      </c>
      <c r="F373" s="272">
        <v>0.21099999999999999</v>
      </c>
      <c r="G373" s="183" t="s">
        <v>1497</v>
      </c>
      <c r="H373" s="183"/>
      <c r="I373" s="183"/>
      <c r="J373" s="183" t="s">
        <v>142</v>
      </c>
      <c r="K373" s="183" t="s">
        <v>1290</v>
      </c>
      <c r="L373" s="183" t="s">
        <v>1498</v>
      </c>
    </row>
    <row r="374" spans="1:12" ht="108">
      <c r="A374" s="181">
        <v>31</v>
      </c>
      <c r="B374" s="182" t="s">
        <v>1494</v>
      </c>
      <c r="C374" s="183" t="s">
        <v>1499</v>
      </c>
      <c r="D374" s="183"/>
      <c r="E374" s="183" t="s">
        <v>1500</v>
      </c>
      <c r="F374" s="272">
        <v>0.78371999999999997</v>
      </c>
      <c r="G374" s="183" t="s">
        <v>1501</v>
      </c>
      <c r="H374" s="183"/>
      <c r="I374" s="183"/>
      <c r="J374" s="183" t="s">
        <v>142</v>
      </c>
      <c r="K374" s="183" t="s">
        <v>1290</v>
      </c>
      <c r="L374" s="183" t="s">
        <v>1498</v>
      </c>
    </row>
    <row r="375" spans="1:12" ht="108">
      <c r="A375" s="181">
        <v>32</v>
      </c>
      <c r="B375" s="182" t="s">
        <v>1494</v>
      </c>
      <c r="C375" s="183" t="s">
        <v>1499</v>
      </c>
      <c r="D375" s="183"/>
      <c r="E375" s="183" t="s">
        <v>1502</v>
      </c>
      <c r="F375" s="272">
        <v>0.685608</v>
      </c>
      <c r="G375" s="183" t="s">
        <v>1503</v>
      </c>
      <c r="H375" s="183"/>
      <c r="I375" s="183"/>
      <c r="J375" s="183" t="s">
        <v>142</v>
      </c>
      <c r="K375" s="183" t="s">
        <v>1290</v>
      </c>
      <c r="L375" s="183" t="s">
        <v>1498</v>
      </c>
    </row>
    <row r="376" spans="1:12" ht="108">
      <c r="A376" s="181">
        <v>33</v>
      </c>
      <c r="B376" s="182" t="s">
        <v>1504</v>
      </c>
      <c r="C376" s="183" t="s">
        <v>1392</v>
      </c>
      <c r="D376" s="183"/>
      <c r="E376" s="183" t="s">
        <v>1505</v>
      </c>
      <c r="F376" s="272">
        <v>2.4967999999999999</v>
      </c>
      <c r="G376" s="183" t="s">
        <v>1504</v>
      </c>
      <c r="H376" s="183"/>
      <c r="I376" s="183"/>
      <c r="J376" s="183" t="s">
        <v>1506</v>
      </c>
      <c r="K376" s="183" t="s">
        <v>1507</v>
      </c>
      <c r="L376" s="183" t="s">
        <v>1498</v>
      </c>
    </row>
    <row r="377" spans="1:12" ht="72">
      <c r="A377" s="181">
        <v>34</v>
      </c>
      <c r="B377" s="182" t="s">
        <v>1508</v>
      </c>
      <c r="C377" s="183" t="s">
        <v>1509</v>
      </c>
      <c r="D377" s="183"/>
      <c r="E377" s="183" t="s">
        <v>1510</v>
      </c>
      <c r="F377" s="272">
        <v>3.9199999999999999E-2</v>
      </c>
      <c r="G377" s="183" t="s">
        <v>1511</v>
      </c>
      <c r="H377" s="183"/>
      <c r="I377" s="183"/>
      <c r="J377" s="183" t="s">
        <v>142</v>
      </c>
      <c r="K377" s="183" t="s">
        <v>1290</v>
      </c>
      <c r="L377" s="183"/>
    </row>
    <row r="378" spans="1:12" ht="108">
      <c r="A378" s="181">
        <v>35</v>
      </c>
      <c r="B378" s="182" t="s">
        <v>1512</v>
      </c>
      <c r="C378" s="183" t="s">
        <v>1513</v>
      </c>
      <c r="D378" s="183"/>
      <c r="E378" s="183" t="s">
        <v>1514</v>
      </c>
      <c r="F378" s="272">
        <v>0.94682000000000011</v>
      </c>
      <c r="G378" s="183" t="s">
        <v>1515</v>
      </c>
      <c r="H378" s="183"/>
      <c r="I378" s="183"/>
      <c r="J378" s="183" t="s">
        <v>142</v>
      </c>
      <c r="K378" s="183" t="s">
        <v>1516</v>
      </c>
      <c r="L378" s="183" t="s">
        <v>1498</v>
      </c>
    </row>
    <row r="379" spans="1:12" ht="108">
      <c r="A379" s="181">
        <v>36</v>
      </c>
      <c r="B379" s="182" t="s">
        <v>1517</v>
      </c>
      <c r="C379" s="183" t="s">
        <v>1518</v>
      </c>
      <c r="D379" s="183"/>
      <c r="E379" s="183" t="s">
        <v>1519</v>
      </c>
      <c r="F379" s="272">
        <v>9.892999999999999E-2</v>
      </c>
      <c r="G379" s="183"/>
      <c r="H379" s="183"/>
      <c r="I379" s="183" t="s">
        <v>159</v>
      </c>
      <c r="J379" s="183"/>
      <c r="K379" s="183" t="s">
        <v>1290</v>
      </c>
      <c r="L379" s="183" t="s">
        <v>1498</v>
      </c>
    </row>
    <row r="380" spans="1:12" ht="106.95" customHeight="1">
      <c r="A380" s="181">
        <v>37</v>
      </c>
      <c r="B380" s="182" t="s">
        <v>1520</v>
      </c>
      <c r="C380" s="183" t="s">
        <v>1521</v>
      </c>
      <c r="D380" s="183"/>
      <c r="E380" s="183" t="s">
        <v>1522</v>
      </c>
      <c r="F380" s="272">
        <v>11.958260000000001</v>
      </c>
      <c r="G380" s="183" t="s">
        <v>1409</v>
      </c>
      <c r="H380" s="183" t="s">
        <v>1523</v>
      </c>
      <c r="I380" s="183" t="s">
        <v>159</v>
      </c>
      <c r="J380" s="183"/>
      <c r="K380" s="183" t="s">
        <v>1290</v>
      </c>
      <c r="L380" s="183" t="s">
        <v>1524</v>
      </c>
    </row>
    <row r="381" spans="1:12" ht="106.95" customHeight="1">
      <c r="A381" s="181">
        <v>38</v>
      </c>
      <c r="B381" s="182" t="s">
        <v>1525</v>
      </c>
      <c r="C381" s="183" t="s">
        <v>1427</v>
      </c>
      <c r="D381" s="183"/>
      <c r="E381" s="183" t="s">
        <v>1526</v>
      </c>
      <c r="F381" s="272">
        <v>5.5943199999999997</v>
      </c>
      <c r="G381" s="183" t="s">
        <v>1527</v>
      </c>
      <c r="H381" s="183"/>
      <c r="I381" s="183" t="s">
        <v>159</v>
      </c>
      <c r="J381" s="183"/>
      <c r="K381" s="183" t="s">
        <v>1290</v>
      </c>
      <c r="L381" s="183" t="s">
        <v>1524</v>
      </c>
    </row>
    <row r="382" spans="1:12" ht="106.95" customHeight="1">
      <c r="A382" s="181">
        <v>39</v>
      </c>
      <c r="B382" s="182" t="s">
        <v>1528</v>
      </c>
      <c r="C382" s="183" t="s">
        <v>1529</v>
      </c>
      <c r="D382" s="183"/>
      <c r="E382" s="183" t="s">
        <v>1530</v>
      </c>
      <c r="F382" s="272">
        <v>43.46</v>
      </c>
      <c r="G382" s="183" t="s">
        <v>1399</v>
      </c>
      <c r="H382" s="183" t="s">
        <v>1531</v>
      </c>
      <c r="I382" s="183"/>
      <c r="J382" s="183" t="s">
        <v>142</v>
      </c>
      <c r="K382" s="183" t="s">
        <v>1516</v>
      </c>
      <c r="L382" s="183" t="s">
        <v>1425</v>
      </c>
    </row>
    <row r="383" spans="1:12" ht="120" customHeight="1">
      <c r="A383" s="181">
        <v>40</v>
      </c>
      <c r="B383" s="182" t="s">
        <v>1532</v>
      </c>
      <c r="C383" s="183" t="s">
        <v>1533</v>
      </c>
      <c r="D383" s="183"/>
      <c r="E383" s="183" t="s">
        <v>1534</v>
      </c>
      <c r="F383" s="272">
        <v>100.27515</v>
      </c>
      <c r="G383" s="183" t="s">
        <v>1535</v>
      </c>
      <c r="H383" s="183" t="s">
        <v>1536</v>
      </c>
      <c r="I383" s="183"/>
      <c r="J383" s="183" t="s">
        <v>142</v>
      </c>
      <c r="K383" s="183" t="s">
        <v>1516</v>
      </c>
      <c r="L383" s="183" t="s">
        <v>1425</v>
      </c>
    </row>
    <row r="384" spans="1:12" ht="120" customHeight="1">
      <c r="A384" s="181">
        <v>41</v>
      </c>
      <c r="B384" s="182" t="s">
        <v>1537</v>
      </c>
      <c r="C384" s="183" t="s">
        <v>1538</v>
      </c>
      <c r="D384" s="183"/>
      <c r="E384" s="183" t="s">
        <v>1539</v>
      </c>
      <c r="F384" s="272">
        <v>0.58621599999999996</v>
      </c>
      <c r="G384" s="183" t="s">
        <v>159</v>
      </c>
      <c r="H384" s="183" t="s">
        <v>1540</v>
      </c>
      <c r="I384" s="183" t="s">
        <v>159</v>
      </c>
      <c r="J384" s="183"/>
      <c r="K384" s="183" t="s">
        <v>1541</v>
      </c>
      <c r="L384" s="183" t="s">
        <v>1425</v>
      </c>
    </row>
    <row r="385" spans="1:12" ht="45.6" customHeight="1">
      <c r="A385" s="177"/>
      <c r="B385" s="178" t="s">
        <v>1543</v>
      </c>
      <c r="C385" s="261">
        <f t="shared" ref="C385:E385" si="33">COUNTA(C386:C401)</f>
        <v>16</v>
      </c>
      <c r="D385" s="261">
        <f t="shared" si="33"/>
        <v>13</v>
      </c>
      <c r="E385" s="261">
        <f t="shared" si="33"/>
        <v>14</v>
      </c>
      <c r="F385" s="262">
        <f>SUM(F386:F401)</f>
        <v>68.700300000000013</v>
      </c>
      <c r="G385" s="179">
        <f t="shared" ref="G385:L385" si="34">COUNTA(G386:G401)</f>
        <v>16</v>
      </c>
      <c r="H385" s="179">
        <f t="shared" si="34"/>
        <v>4</v>
      </c>
      <c r="I385" s="179">
        <f t="shared" si="34"/>
        <v>5</v>
      </c>
      <c r="J385" s="179">
        <f t="shared" si="34"/>
        <v>4</v>
      </c>
      <c r="K385" s="179">
        <f t="shared" si="34"/>
        <v>16</v>
      </c>
      <c r="L385" s="179">
        <f t="shared" si="34"/>
        <v>5</v>
      </c>
    </row>
    <row r="386" spans="1:12" ht="157.19999999999999" customHeight="1">
      <c r="A386" s="181">
        <v>1</v>
      </c>
      <c r="B386" s="182" t="s">
        <v>1544</v>
      </c>
      <c r="C386" s="183" t="s">
        <v>6293</v>
      </c>
      <c r="D386" s="183" t="s">
        <v>6294</v>
      </c>
      <c r="E386" s="183" t="s">
        <v>6295</v>
      </c>
      <c r="F386" s="272">
        <v>2.66</v>
      </c>
      <c r="G386" s="183" t="s">
        <v>1545</v>
      </c>
      <c r="H386" s="183"/>
      <c r="I386" s="183"/>
      <c r="J386" s="183"/>
      <c r="K386" s="183" t="s">
        <v>6647</v>
      </c>
      <c r="L386" s="183" t="s">
        <v>6296</v>
      </c>
    </row>
    <row r="387" spans="1:12" ht="108">
      <c r="A387" s="181">
        <v>3</v>
      </c>
      <c r="B387" s="182" t="s">
        <v>1547</v>
      </c>
      <c r="C387" s="183" t="s">
        <v>6297</v>
      </c>
      <c r="D387" s="183" t="s">
        <v>6298</v>
      </c>
      <c r="E387" s="183" t="s">
        <v>6299</v>
      </c>
      <c r="F387" s="272">
        <v>0.02</v>
      </c>
      <c r="G387" s="183" t="s">
        <v>1548</v>
      </c>
      <c r="H387" s="183"/>
      <c r="I387" s="183"/>
      <c r="J387" s="183"/>
      <c r="K387" s="183" t="s">
        <v>6300</v>
      </c>
      <c r="L387" s="183"/>
    </row>
    <row r="388" spans="1:12" ht="144">
      <c r="A388" s="181">
        <v>4</v>
      </c>
      <c r="B388" s="182" t="s">
        <v>6301</v>
      </c>
      <c r="C388" s="183" t="s">
        <v>1549</v>
      </c>
      <c r="D388" s="183" t="s">
        <v>1550</v>
      </c>
      <c r="E388" s="183" t="s">
        <v>1551</v>
      </c>
      <c r="F388" s="272">
        <v>34.96</v>
      </c>
      <c r="G388" s="183" t="s">
        <v>1552</v>
      </c>
      <c r="H388" s="183"/>
      <c r="I388" s="183"/>
      <c r="J388" s="183"/>
      <c r="K388" s="183" t="s">
        <v>6302</v>
      </c>
      <c r="L388" s="183" t="s">
        <v>1553</v>
      </c>
    </row>
    <row r="389" spans="1:12" ht="108">
      <c r="A389" s="181">
        <v>5</v>
      </c>
      <c r="B389" s="182" t="s">
        <v>6303</v>
      </c>
      <c r="C389" s="183" t="s">
        <v>1554</v>
      </c>
      <c r="D389" s="183" t="s">
        <v>1555</v>
      </c>
      <c r="E389" s="183" t="s">
        <v>6304</v>
      </c>
      <c r="F389" s="272">
        <v>4.93</v>
      </c>
      <c r="G389" s="183" t="s">
        <v>1556</v>
      </c>
      <c r="H389" s="183" t="s">
        <v>1546</v>
      </c>
      <c r="I389" s="183" t="s">
        <v>1546</v>
      </c>
      <c r="J389" s="183" t="s">
        <v>1546</v>
      </c>
      <c r="K389" s="183" t="s">
        <v>6648</v>
      </c>
      <c r="L389" s="183"/>
    </row>
    <row r="390" spans="1:12" ht="108">
      <c r="A390" s="181">
        <v>6</v>
      </c>
      <c r="B390" s="182" t="s">
        <v>1557</v>
      </c>
      <c r="C390" s="183" t="s">
        <v>1558</v>
      </c>
      <c r="D390" s="183" t="s">
        <v>6305</v>
      </c>
      <c r="E390" s="183" t="s">
        <v>6306</v>
      </c>
      <c r="F390" s="272">
        <v>2.75</v>
      </c>
      <c r="G390" s="183" t="s">
        <v>1559</v>
      </c>
      <c r="H390" s="183"/>
      <c r="I390" s="183"/>
      <c r="J390" s="183"/>
      <c r="K390" s="183" t="s">
        <v>1560</v>
      </c>
      <c r="L390" s="183"/>
    </row>
    <row r="391" spans="1:12" ht="162">
      <c r="A391" s="181">
        <v>7</v>
      </c>
      <c r="B391" s="182" t="s">
        <v>1561</v>
      </c>
      <c r="C391" s="183" t="s">
        <v>1562</v>
      </c>
      <c r="D391" s="183" t="s">
        <v>1563</v>
      </c>
      <c r="E391" s="183" t="s">
        <v>6307</v>
      </c>
      <c r="F391" s="272"/>
      <c r="G391" s="183" t="s">
        <v>1564</v>
      </c>
      <c r="H391" s="183"/>
      <c r="I391" s="183"/>
      <c r="J391" s="183"/>
      <c r="K391" s="183" t="s">
        <v>6308</v>
      </c>
      <c r="L391" s="183" t="s">
        <v>1553</v>
      </c>
    </row>
    <row r="392" spans="1:12" ht="108">
      <c r="A392" s="181">
        <v>8</v>
      </c>
      <c r="B392" s="182" t="s">
        <v>6309</v>
      </c>
      <c r="C392" s="183" t="s">
        <v>1565</v>
      </c>
      <c r="D392" s="183"/>
      <c r="E392" s="183"/>
      <c r="F392" s="272">
        <v>1.82</v>
      </c>
      <c r="G392" s="183" t="s">
        <v>1566</v>
      </c>
      <c r="H392" s="183" t="s">
        <v>1546</v>
      </c>
      <c r="I392" s="183" t="s">
        <v>1546</v>
      </c>
      <c r="J392" s="183" t="s">
        <v>1546</v>
      </c>
      <c r="K392" s="183" t="s">
        <v>6310</v>
      </c>
      <c r="L392" s="183" t="s">
        <v>1553</v>
      </c>
    </row>
    <row r="393" spans="1:12" ht="220.8">
      <c r="A393" s="181">
        <v>9</v>
      </c>
      <c r="B393" s="182" t="s">
        <v>1567</v>
      </c>
      <c r="C393" s="183" t="s">
        <v>6311</v>
      </c>
      <c r="D393" s="183" t="s">
        <v>6312</v>
      </c>
      <c r="E393" s="183" t="s">
        <v>6313</v>
      </c>
      <c r="F393" s="272">
        <v>2.4300000000000002</v>
      </c>
      <c r="G393" s="183" t="s">
        <v>1568</v>
      </c>
      <c r="H393" s="183"/>
      <c r="I393" s="183"/>
      <c r="J393" s="183"/>
      <c r="K393" s="183" t="s">
        <v>6649</v>
      </c>
      <c r="L393" s="183"/>
    </row>
    <row r="394" spans="1:12" ht="146.4">
      <c r="A394" s="181">
        <v>10</v>
      </c>
      <c r="B394" s="182" t="s">
        <v>1570</v>
      </c>
      <c r="C394" s="183" t="s">
        <v>6311</v>
      </c>
      <c r="D394" s="183" t="s">
        <v>1571</v>
      </c>
      <c r="E394" s="183" t="s">
        <v>1572</v>
      </c>
      <c r="F394" s="272">
        <v>0.5</v>
      </c>
      <c r="G394" s="183" t="s">
        <v>1573</v>
      </c>
      <c r="H394" s="183" t="s">
        <v>1546</v>
      </c>
      <c r="I394" s="183" t="s">
        <v>1546</v>
      </c>
      <c r="J394" s="183" t="s">
        <v>1546</v>
      </c>
      <c r="K394" s="183" t="s">
        <v>6650</v>
      </c>
      <c r="L394" s="183"/>
    </row>
    <row r="395" spans="1:12" ht="259.2">
      <c r="A395" s="181">
        <v>11</v>
      </c>
      <c r="B395" s="182" t="s">
        <v>6314</v>
      </c>
      <c r="C395" s="183" t="s">
        <v>6315</v>
      </c>
      <c r="D395" s="183" t="s">
        <v>1574</v>
      </c>
      <c r="E395" s="183" t="s">
        <v>1575</v>
      </c>
      <c r="F395" s="272">
        <v>5.53</v>
      </c>
      <c r="G395" s="183" t="s">
        <v>1576</v>
      </c>
      <c r="H395" s="183" t="s">
        <v>1546</v>
      </c>
      <c r="I395" s="183" t="s">
        <v>1546</v>
      </c>
      <c r="J395" s="183" t="s">
        <v>1546</v>
      </c>
      <c r="K395" s="183" t="s">
        <v>6651</v>
      </c>
      <c r="L395" s="183"/>
    </row>
    <row r="396" spans="1:12" ht="126">
      <c r="A396" s="181">
        <v>12</v>
      </c>
      <c r="B396" s="182" t="s">
        <v>1577</v>
      </c>
      <c r="C396" s="183" t="s">
        <v>1578</v>
      </c>
      <c r="D396" s="183"/>
      <c r="E396" s="183" t="s">
        <v>1579</v>
      </c>
      <c r="F396" s="272">
        <v>7.0300000000000001E-2</v>
      </c>
      <c r="G396" s="183" t="s">
        <v>1580</v>
      </c>
      <c r="H396" s="183"/>
      <c r="I396" s="183" t="s">
        <v>159</v>
      </c>
      <c r="J396" s="183"/>
      <c r="K396" s="183" t="s">
        <v>1480</v>
      </c>
      <c r="L396" s="183"/>
    </row>
    <row r="397" spans="1:12" ht="128.4">
      <c r="A397" s="181">
        <v>13</v>
      </c>
      <c r="B397" s="182" t="s">
        <v>1581</v>
      </c>
      <c r="C397" s="183" t="s">
        <v>6316</v>
      </c>
      <c r="D397" s="183"/>
      <c r="E397" s="183"/>
      <c r="F397" s="272"/>
      <c r="G397" s="183" t="s">
        <v>1582</v>
      </c>
      <c r="H397" s="183"/>
      <c r="I397" s="183"/>
      <c r="J397" s="183"/>
      <c r="K397" s="183" t="s">
        <v>6652</v>
      </c>
      <c r="L397" s="183" t="s">
        <v>1583</v>
      </c>
    </row>
    <row r="398" spans="1:12" ht="108">
      <c r="A398" s="181">
        <v>14</v>
      </c>
      <c r="B398" s="182" t="s">
        <v>1584</v>
      </c>
      <c r="C398" s="183" t="s">
        <v>1585</v>
      </c>
      <c r="D398" s="183" t="s">
        <v>6317</v>
      </c>
      <c r="E398" s="183" t="s">
        <v>1586</v>
      </c>
      <c r="F398" s="272">
        <v>2.36</v>
      </c>
      <c r="G398" s="183" t="s">
        <v>1559</v>
      </c>
      <c r="H398" s="183"/>
      <c r="I398" s="183"/>
      <c r="J398" s="183"/>
      <c r="K398" s="183" t="s">
        <v>1587</v>
      </c>
      <c r="L398" s="183"/>
    </row>
    <row r="399" spans="1:12" ht="90">
      <c r="A399" s="181">
        <v>15</v>
      </c>
      <c r="B399" s="182" t="s">
        <v>6318</v>
      </c>
      <c r="C399" s="183" t="s">
        <v>1588</v>
      </c>
      <c r="D399" s="183" t="s">
        <v>1589</v>
      </c>
      <c r="E399" s="183" t="s">
        <v>1590</v>
      </c>
      <c r="F399" s="272">
        <v>2.77</v>
      </c>
      <c r="G399" s="183" t="s">
        <v>1559</v>
      </c>
      <c r="H399" s="183"/>
      <c r="I399" s="183"/>
      <c r="J399" s="183"/>
      <c r="K399" s="183" t="s">
        <v>1587</v>
      </c>
      <c r="L399" s="183"/>
    </row>
    <row r="400" spans="1:12" ht="184.8">
      <c r="A400" s="181">
        <v>16</v>
      </c>
      <c r="B400" s="182" t="s">
        <v>1591</v>
      </c>
      <c r="C400" s="183" t="s">
        <v>1592</v>
      </c>
      <c r="D400" s="183" t="s">
        <v>1593</v>
      </c>
      <c r="E400" s="183" t="s">
        <v>1594</v>
      </c>
      <c r="F400" s="272">
        <v>1.28</v>
      </c>
      <c r="G400" s="183" t="s">
        <v>1595</v>
      </c>
      <c r="H400" s="183"/>
      <c r="I400" s="183"/>
      <c r="J400" s="183"/>
      <c r="K400" s="183" t="s">
        <v>6653</v>
      </c>
      <c r="L400" s="183"/>
    </row>
    <row r="401" spans="1:12" ht="90">
      <c r="A401" s="181">
        <v>17</v>
      </c>
      <c r="B401" s="182" t="s">
        <v>1596</v>
      </c>
      <c r="C401" s="183" t="s">
        <v>1597</v>
      </c>
      <c r="D401" s="183" t="s">
        <v>1598</v>
      </c>
      <c r="E401" s="183" t="s">
        <v>1599</v>
      </c>
      <c r="F401" s="272">
        <v>6.62</v>
      </c>
      <c r="G401" s="183" t="s">
        <v>1600</v>
      </c>
      <c r="H401" s="183"/>
      <c r="I401" s="183"/>
      <c r="J401" s="183"/>
      <c r="K401" s="183" t="s">
        <v>1601</v>
      </c>
      <c r="L401" s="183"/>
    </row>
    <row r="402" spans="1:12" ht="51.6" customHeight="1">
      <c r="A402" s="177"/>
      <c r="B402" s="178" t="s">
        <v>1603</v>
      </c>
      <c r="C402" s="261">
        <f t="shared" ref="C402:E402" si="35">COUNTA(C403:C418)</f>
        <v>16</v>
      </c>
      <c r="D402" s="261">
        <f t="shared" si="35"/>
        <v>10</v>
      </c>
      <c r="E402" s="261">
        <f t="shared" si="35"/>
        <v>15</v>
      </c>
      <c r="F402" s="262">
        <f>SUM(F403:F418)</f>
        <v>31.413610000000002</v>
      </c>
      <c r="G402" s="179">
        <f t="shared" ref="G402:L402" si="36">COUNTA(G403:G418)</f>
        <v>16</v>
      </c>
      <c r="H402" s="179">
        <f t="shared" si="36"/>
        <v>16</v>
      </c>
      <c r="I402" s="179">
        <f t="shared" si="36"/>
        <v>0</v>
      </c>
      <c r="J402" s="179">
        <f t="shared" si="36"/>
        <v>15</v>
      </c>
      <c r="K402" s="179">
        <f t="shared" si="36"/>
        <v>14</v>
      </c>
      <c r="L402" s="179">
        <f t="shared" si="36"/>
        <v>0</v>
      </c>
    </row>
    <row r="403" spans="1:12" ht="108">
      <c r="A403" s="181">
        <v>1</v>
      </c>
      <c r="B403" s="182" t="s">
        <v>1604</v>
      </c>
      <c r="C403" s="183" t="s">
        <v>1605</v>
      </c>
      <c r="D403" s="183"/>
      <c r="E403" s="183" t="s">
        <v>1606</v>
      </c>
      <c r="F403" s="272">
        <v>1.3895</v>
      </c>
      <c r="G403" s="183" t="s">
        <v>1607</v>
      </c>
      <c r="H403" s="183" t="s">
        <v>1608</v>
      </c>
      <c r="I403" s="183"/>
      <c r="J403" s="183" t="s">
        <v>44</v>
      </c>
      <c r="K403" s="183" t="s">
        <v>1609</v>
      </c>
      <c r="L403" s="183"/>
    </row>
    <row r="404" spans="1:12" ht="72">
      <c r="A404" s="181">
        <v>2</v>
      </c>
      <c r="B404" s="182" t="s">
        <v>1610</v>
      </c>
      <c r="C404" s="183" t="s">
        <v>1611</v>
      </c>
      <c r="D404" s="183"/>
      <c r="E404" s="183" t="s">
        <v>1612</v>
      </c>
      <c r="F404" s="272">
        <v>1.8756999999999999</v>
      </c>
      <c r="G404" s="183" t="s">
        <v>1607</v>
      </c>
      <c r="H404" s="183" t="s">
        <v>1613</v>
      </c>
      <c r="I404" s="183"/>
      <c r="J404" s="183" t="s">
        <v>44</v>
      </c>
      <c r="K404" s="183" t="s">
        <v>1609</v>
      </c>
      <c r="L404" s="183"/>
    </row>
    <row r="405" spans="1:12" ht="108">
      <c r="A405" s="181">
        <v>3</v>
      </c>
      <c r="B405" s="182" t="s">
        <v>1614</v>
      </c>
      <c r="C405" s="183" t="s">
        <v>1615</v>
      </c>
      <c r="D405" s="183"/>
      <c r="E405" s="183" t="s">
        <v>1616</v>
      </c>
      <c r="F405" s="272">
        <v>1.9827999999999999</v>
      </c>
      <c r="G405" s="183" t="s">
        <v>733</v>
      </c>
      <c r="H405" s="183" t="s">
        <v>1617</v>
      </c>
      <c r="I405" s="183"/>
      <c r="J405" s="183" t="s">
        <v>44</v>
      </c>
      <c r="K405" s="183" t="s">
        <v>1618</v>
      </c>
      <c r="L405" s="183"/>
    </row>
    <row r="406" spans="1:12" ht="90">
      <c r="A406" s="181">
        <v>4</v>
      </c>
      <c r="B406" s="182" t="s">
        <v>1619</v>
      </c>
      <c r="C406" s="183" t="s">
        <v>1620</v>
      </c>
      <c r="D406" s="183"/>
      <c r="E406" s="183" t="s">
        <v>1621</v>
      </c>
      <c r="F406" s="272">
        <v>1.3452</v>
      </c>
      <c r="G406" s="183" t="s">
        <v>1622</v>
      </c>
      <c r="H406" s="183" t="s">
        <v>1623</v>
      </c>
      <c r="I406" s="183"/>
      <c r="J406" s="183" t="s">
        <v>44</v>
      </c>
      <c r="K406" s="183" t="s">
        <v>516</v>
      </c>
      <c r="L406" s="183"/>
    </row>
    <row r="407" spans="1:12" ht="90">
      <c r="A407" s="181">
        <v>5</v>
      </c>
      <c r="B407" s="182" t="s">
        <v>1624</v>
      </c>
      <c r="C407" s="183" t="s">
        <v>1625</v>
      </c>
      <c r="D407" s="183" t="s">
        <v>1626</v>
      </c>
      <c r="E407" s="183" t="s">
        <v>1627</v>
      </c>
      <c r="F407" s="272">
        <v>0.33460000000000001</v>
      </c>
      <c r="G407" s="183" t="s">
        <v>733</v>
      </c>
      <c r="H407" s="183" t="s">
        <v>1628</v>
      </c>
      <c r="I407" s="183"/>
      <c r="J407" s="183" t="s">
        <v>44</v>
      </c>
      <c r="K407" s="183" t="s">
        <v>516</v>
      </c>
      <c r="L407" s="183"/>
    </row>
    <row r="408" spans="1:12" ht="90">
      <c r="A408" s="181">
        <v>6</v>
      </c>
      <c r="B408" s="182" t="s">
        <v>1629</v>
      </c>
      <c r="C408" s="183" t="s">
        <v>1630</v>
      </c>
      <c r="D408" s="183" t="s">
        <v>1631</v>
      </c>
      <c r="E408" s="183" t="s">
        <v>1632</v>
      </c>
      <c r="F408" s="272">
        <v>0.59650000000000003</v>
      </c>
      <c r="G408" s="183" t="s">
        <v>733</v>
      </c>
      <c r="H408" s="183" t="s">
        <v>1633</v>
      </c>
      <c r="I408" s="183"/>
      <c r="J408" s="183" t="s">
        <v>44</v>
      </c>
      <c r="K408" s="183" t="s">
        <v>516</v>
      </c>
      <c r="L408" s="183"/>
    </row>
    <row r="409" spans="1:12" ht="90">
      <c r="A409" s="181">
        <v>7</v>
      </c>
      <c r="B409" s="182" t="s">
        <v>1634</v>
      </c>
      <c r="C409" s="183" t="s">
        <v>1635</v>
      </c>
      <c r="D409" s="183" t="s">
        <v>1636</v>
      </c>
      <c r="E409" s="183" t="s">
        <v>1637</v>
      </c>
      <c r="F409" s="272">
        <v>3.3496999999999999</v>
      </c>
      <c r="G409" s="183" t="s">
        <v>743</v>
      </c>
      <c r="H409" s="183" t="s">
        <v>1638</v>
      </c>
      <c r="I409" s="183"/>
      <c r="J409" s="183" t="s">
        <v>44</v>
      </c>
      <c r="K409" s="183" t="s">
        <v>516</v>
      </c>
      <c r="L409" s="183"/>
    </row>
    <row r="410" spans="1:12" ht="90">
      <c r="A410" s="181">
        <v>8</v>
      </c>
      <c r="B410" s="182" t="s">
        <v>1639</v>
      </c>
      <c r="C410" s="183" t="s">
        <v>1640</v>
      </c>
      <c r="D410" s="183" t="s">
        <v>1641</v>
      </c>
      <c r="E410" s="183" t="s">
        <v>1642</v>
      </c>
      <c r="F410" s="272">
        <v>1.4287100000000001</v>
      </c>
      <c r="G410" s="183" t="s">
        <v>1643</v>
      </c>
      <c r="H410" s="183" t="s">
        <v>1644</v>
      </c>
      <c r="I410" s="183"/>
      <c r="J410" s="183" t="s">
        <v>44</v>
      </c>
      <c r="K410" s="183" t="s">
        <v>516</v>
      </c>
      <c r="L410" s="183"/>
    </row>
    <row r="411" spans="1:12" ht="90">
      <c r="A411" s="181">
        <v>9</v>
      </c>
      <c r="B411" s="182" t="s">
        <v>1645</v>
      </c>
      <c r="C411" s="183" t="s">
        <v>1646</v>
      </c>
      <c r="D411" s="183" t="s">
        <v>1647</v>
      </c>
      <c r="E411" s="183" t="s">
        <v>1648</v>
      </c>
      <c r="F411" s="272">
        <v>1.5804</v>
      </c>
      <c r="G411" s="183" t="s">
        <v>743</v>
      </c>
      <c r="H411" s="183" t="s">
        <v>1649</v>
      </c>
      <c r="I411" s="183"/>
      <c r="J411" s="183" t="s">
        <v>44</v>
      </c>
      <c r="K411" s="183" t="s">
        <v>516</v>
      </c>
      <c r="L411" s="183"/>
    </row>
    <row r="412" spans="1:12" ht="90">
      <c r="A412" s="181">
        <v>10</v>
      </c>
      <c r="B412" s="182" t="s">
        <v>1650</v>
      </c>
      <c r="C412" s="183" t="s">
        <v>1651</v>
      </c>
      <c r="D412" s="183" t="s">
        <v>1652</v>
      </c>
      <c r="E412" s="183" t="s">
        <v>1653</v>
      </c>
      <c r="F412" s="272">
        <v>2.4868000000000001</v>
      </c>
      <c r="G412" s="183" t="s">
        <v>743</v>
      </c>
      <c r="H412" s="183" t="s">
        <v>1654</v>
      </c>
      <c r="I412" s="183"/>
      <c r="J412" s="183" t="s">
        <v>44</v>
      </c>
      <c r="K412" s="183" t="s">
        <v>516</v>
      </c>
      <c r="L412" s="183"/>
    </row>
    <row r="413" spans="1:12" ht="90">
      <c r="A413" s="181">
        <v>11</v>
      </c>
      <c r="B413" s="182" t="s">
        <v>1655</v>
      </c>
      <c r="C413" s="183" t="s">
        <v>1656</v>
      </c>
      <c r="D413" s="183"/>
      <c r="E413" s="183"/>
      <c r="F413" s="272">
        <v>3.2696999999999998</v>
      </c>
      <c r="G413" s="183" t="s">
        <v>743</v>
      </c>
      <c r="H413" s="183" t="s">
        <v>1657</v>
      </c>
      <c r="I413" s="183"/>
      <c r="J413" s="183" t="s">
        <v>44</v>
      </c>
      <c r="K413" s="183" t="s">
        <v>516</v>
      </c>
      <c r="L413" s="183"/>
    </row>
    <row r="414" spans="1:12" ht="90">
      <c r="A414" s="181">
        <v>12</v>
      </c>
      <c r="B414" s="182" t="s">
        <v>1658</v>
      </c>
      <c r="C414" s="183" t="s">
        <v>1659</v>
      </c>
      <c r="D414" s="183" t="s">
        <v>1660</v>
      </c>
      <c r="E414" s="183" t="s">
        <v>1661</v>
      </c>
      <c r="F414" s="272">
        <v>0.79010000000000002</v>
      </c>
      <c r="G414" s="183" t="s">
        <v>1662</v>
      </c>
      <c r="H414" s="183" t="s">
        <v>1663</v>
      </c>
      <c r="I414" s="183"/>
      <c r="J414" s="183" t="s">
        <v>44</v>
      </c>
      <c r="K414" s="183" t="s">
        <v>516</v>
      </c>
      <c r="L414" s="183"/>
    </row>
    <row r="415" spans="1:12" ht="90">
      <c r="A415" s="181">
        <v>13</v>
      </c>
      <c r="B415" s="182" t="s">
        <v>1664</v>
      </c>
      <c r="C415" s="183" t="s">
        <v>1665</v>
      </c>
      <c r="D415" s="183" t="s">
        <v>1666</v>
      </c>
      <c r="E415" s="183" t="s">
        <v>1667</v>
      </c>
      <c r="F415" s="272">
        <v>3.0346000000000002</v>
      </c>
      <c r="G415" s="183" t="s">
        <v>743</v>
      </c>
      <c r="H415" s="183" t="s">
        <v>1668</v>
      </c>
      <c r="I415" s="183"/>
      <c r="J415" s="183" t="s">
        <v>44</v>
      </c>
      <c r="K415" s="183" t="s">
        <v>516</v>
      </c>
      <c r="L415" s="183"/>
    </row>
    <row r="416" spans="1:12" ht="72">
      <c r="A416" s="181">
        <v>14</v>
      </c>
      <c r="B416" s="182" t="s">
        <v>1669</v>
      </c>
      <c r="C416" s="183" t="s">
        <v>1670</v>
      </c>
      <c r="D416" s="183" t="s">
        <v>1671</v>
      </c>
      <c r="E416" s="183" t="s">
        <v>1672</v>
      </c>
      <c r="F416" s="272">
        <v>0.2024</v>
      </c>
      <c r="G416" s="183" t="s">
        <v>733</v>
      </c>
      <c r="H416" s="183" t="s">
        <v>1673</v>
      </c>
      <c r="I416" s="183"/>
      <c r="J416" s="183" t="s">
        <v>44</v>
      </c>
      <c r="K416" s="183"/>
      <c r="L416" s="183"/>
    </row>
    <row r="417" spans="1:12" ht="72">
      <c r="A417" s="181">
        <v>15</v>
      </c>
      <c r="B417" s="182" t="s">
        <v>1674</v>
      </c>
      <c r="C417" s="183" t="s">
        <v>1675</v>
      </c>
      <c r="D417" s="183" t="s">
        <v>1676</v>
      </c>
      <c r="E417" s="183" t="s">
        <v>1677</v>
      </c>
      <c r="F417" s="272">
        <v>2.4194</v>
      </c>
      <c r="G417" s="183" t="s">
        <v>733</v>
      </c>
      <c r="H417" s="183" t="s">
        <v>1678</v>
      </c>
      <c r="I417" s="183"/>
      <c r="J417" s="183"/>
      <c r="K417" s="183"/>
      <c r="L417" s="183"/>
    </row>
    <row r="418" spans="1:12" ht="144">
      <c r="A418" s="181">
        <v>16</v>
      </c>
      <c r="B418" s="182" t="s">
        <v>1679</v>
      </c>
      <c r="C418" s="183" t="s">
        <v>1680</v>
      </c>
      <c r="D418" s="183"/>
      <c r="E418" s="183" t="s">
        <v>1681</v>
      </c>
      <c r="F418" s="272">
        <v>5.3274999999999997</v>
      </c>
      <c r="G418" s="183" t="s">
        <v>733</v>
      </c>
      <c r="H418" s="183" t="s">
        <v>1682</v>
      </c>
      <c r="I418" s="183"/>
      <c r="J418" s="183" t="s">
        <v>44</v>
      </c>
      <c r="K418" s="183" t="s">
        <v>1683</v>
      </c>
      <c r="L418" s="183"/>
    </row>
    <row r="419" spans="1:12" ht="48" customHeight="1">
      <c r="A419" s="177"/>
      <c r="B419" s="178" t="s">
        <v>1685</v>
      </c>
      <c r="C419" s="261">
        <f t="shared" ref="C419:E419" si="37">COUNTA(C420:C440)</f>
        <v>21</v>
      </c>
      <c r="D419" s="261">
        <f t="shared" si="37"/>
        <v>19</v>
      </c>
      <c r="E419" s="261">
        <f t="shared" si="37"/>
        <v>19</v>
      </c>
      <c r="F419" s="262">
        <f>SUM(F420:F440)</f>
        <v>235.56000000000003</v>
      </c>
      <c r="G419" s="179">
        <f t="shared" ref="G419:L419" si="38">COUNTA(G420:G440)</f>
        <v>16</v>
      </c>
      <c r="H419" s="179">
        <f t="shared" si="38"/>
        <v>15</v>
      </c>
      <c r="I419" s="179">
        <f t="shared" si="38"/>
        <v>7</v>
      </c>
      <c r="J419" s="179">
        <f t="shared" si="38"/>
        <v>13</v>
      </c>
      <c r="K419" s="179">
        <f t="shared" si="38"/>
        <v>11</v>
      </c>
      <c r="L419" s="179">
        <f t="shared" si="38"/>
        <v>0</v>
      </c>
    </row>
    <row r="420" spans="1:12" ht="126">
      <c r="A420" s="193">
        <v>1</v>
      </c>
      <c r="B420" s="182" t="s">
        <v>1686</v>
      </c>
      <c r="C420" s="183" t="s">
        <v>1687</v>
      </c>
      <c r="D420" s="183" t="s">
        <v>6319</v>
      </c>
      <c r="E420" s="183" t="s">
        <v>6320</v>
      </c>
      <c r="F420" s="272">
        <v>1.88</v>
      </c>
      <c r="G420" s="183" t="s">
        <v>1688</v>
      </c>
      <c r="H420" s="183" t="s">
        <v>6321</v>
      </c>
      <c r="I420" s="183"/>
      <c r="J420" s="183"/>
      <c r="K420" s="183"/>
      <c r="L420" s="183"/>
    </row>
    <row r="421" spans="1:12" ht="144">
      <c r="A421" s="193">
        <v>2</v>
      </c>
      <c r="B421" s="182" t="s">
        <v>1689</v>
      </c>
      <c r="C421" s="183" t="s">
        <v>1690</v>
      </c>
      <c r="D421" s="183" t="s">
        <v>6322</v>
      </c>
      <c r="E421" s="183" t="s">
        <v>6323</v>
      </c>
      <c r="F421" s="272">
        <v>0.7</v>
      </c>
      <c r="G421" s="183" t="s">
        <v>1691</v>
      </c>
      <c r="H421" s="183" t="s">
        <v>6324</v>
      </c>
      <c r="I421" s="183" t="s">
        <v>6325</v>
      </c>
      <c r="J421" s="183"/>
      <c r="K421" s="183" t="s">
        <v>1692</v>
      </c>
      <c r="L421" s="183"/>
    </row>
    <row r="422" spans="1:12" ht="126">
      <c r="A422" s="193">
        <v>3</v>
      </c>
      <c r="B422" s="182" t="s">
        <v>6326</v>
      </c>
      <c r="C422" s="183" t="s">
        <v>1693</v>
      </c>
      <c r="D422" s="183" t="s">
        <v>6327</v>
      </c>
      <c r="E422" s="183" t="s">
        <v>6328</v>
      </c>
      <c r="F422" s="272">
        <v>25.3</v>
      </c>
      <c r="G422" s="183" t="s">
        <v>6329</v>
      </c>
      <c r="H422" s="183" t="s">
        <v>6330</v>
      </c>
      <c r="I422" s="183" t="s">
        <v>6627</v>
      </c>
      <c r="J422" s="183"/>
      <c r="K422" s="183"/>
      <c r="L422" s="183"/>
    </row>
    <row r="423" spans="1:12" ht="126">
      <c r="A423" s="193">
        <v>4</v>
      </c>
      <c r="B423" s="182" t="s">
        <v>6331</v>
      </c>
      <c r="C423" s="183" t="s">
        <v>1694</v>
      </c>
      <c r="D423" s="183" t="s">
        <v>6332</v>
      </c>
      <c r="E423" s="183" t="s">
        <v>6333</v>
      </c>
      <c r="F423" s="272">
        <v>9.59</v>
      </c>
      <c r="G423" s="183" t="s">
        <v>1695</v>
      </c>
      <c r="H423" s="183" t="s">
        <v>1696</v>
      </c>
      <c r="I423" s="183" t="s">
        <v>1697</v>
      </c>
      <c r="J423" s="183"/>
      <c r="K423" s="183"/>
      <c r="L423" s="183"/>
    </row>
    <row r="424" spans="1:12" ht="126">
      <c r="A424" s="193">
        <v>5</v>
      </c>
      <c r="B424" s="182" t="s">
        <v>6334</v>
      </c>
      <c r="C424" s="183" t="s">
        <v>1694</v>
      </c>
      <c r="D424" s="183" t="s">
        <v>6335</v>
      </c>
      <c r="E424" s="183" t="s">
        <v>6336</v>
      </c>
      <c r="F424" s="272">
        <v>56.2</v>
      </c>
      <c r="G424" s="183" t="s">
        <v>1698</v>
      </c>
      <c r="H424" s="183" t="s">
        <v>1699</v>
      </c>
      <c r="I424" s="183" t="s">
        <v>1700</v>
      </c>
      <c r="J424" s="183"/>
      <c r="K424" s="183"/>
      <c r="L424" s="183"/>
    </row>
    <row r="425" spans="1:12" ht="126">
      <c r="A425" s="193">
        <v>6</v>
      </c>
      <c r="B425" s="182" t="s">
        <v>1701</v>
      </c>
      <c r="C425" s="183" t="s">
        <v>1702</v>
      </c>
      <c r="D425" s="183" t="s">
        <v>6337</v>
      </c>
      <c r="E425" s="183" t="s">
        <v>6338</v>
      </c>
      <c r="F425" s="272">
        <v>2.93</v>
      </c>
      <c r="G425" s="183" t="s">
        <v>6339</v>
      </c>
      <c r="H425" s="183" t="s">
        <v>1703</v>
      </c>
      <c r="I425" s="183"/>
      <c r="J425" s="183" t="s">
        <v>6340</v>
      </c>
      <c r="K425" s="183"/>
      <c r="L425" s="183"/>
    </row>
    <row r="426" spans="1:12" ht="144">
      <c r="A426" s="193">
        <v>7</v>
      </c>
      <c r="B426" s="182" t="s">
        <v>6341</v>
      </c>
      <c r="C426" s="183" t="s">
        <v>1704</v>
      </c>
      <c r="D426" s="183" t="s">
        <v>6342</v>
      </c>
      <c r="E426" s="183" t="s">
        <v>6343</v>
      </c>
      <c r="F426" s="272">
        <v>2</v>
      </c>
      <c r="G426" s="183" t="s">
        <v>1705</v>
      </c>
      <c r="H426" s="183" t="s">
        <v>6344</v>
      </c>
      <c r="I426" s="183" t="s">
        <v>6345</v>
      </c>
      <c r="J426" s="183"/>
      <c r="K426" s="183"/>
      <c r="L426" s="183"/>
    </row>
    <row r="427" spans="1:12" ht="144">
      <c r="A427" s="193">
        <v>8</v>
      </c>
      <c r="B427" s="182" t="s">
        <v>1706</v>
      </c>
      <c r="C427" s="183" t="s">
        <v>1707</v>
      </c>
      <c r="D427" s="183" t="s">
        <v>6346</v>
      </c>
      <c r="E427" s="183" t="s">
        <v>6347</v>
      </c>
      <c r="F427" s="272">
        <v>5</v>
      </c>
      <c r="G427" s="183" t="s">
        <v>6348</v>
      </c>
      <c r="H427" s="183" t="s">
        <v>6349</v>
      </c>
      <c r="I427" s="183" t="s">
        <v>6350</v>
      </c>
      <c r="J427" s="183"/>
      <c r="K427" s="183"/>
      <c r="L427" s="183"/>
    </row>
    <row r="428" spans="1:12" ht="216">
      <c r="A428" s="193">
        <v>9</v>
      </c>
      <c r="B428" s="182" t="s">
        <v>1708</v>
      </c>
      <c r="C428" s="183" t="s">
        <v>1709</v>
      </c>
      <c r="D428" s="183" t="s">
        <v>6351</v>
      </c>
      <c r="E428" s="183" t="s">
        <v>6352</v>
      </c>
      <c r="F428" s="272">
        <v>65.33</v>
      </c>
      <c r="G428" s="183" t="s">
        <v>1710</v>
      </c>
      <c r="H428" s="183" t="s">
        <v>6353</v>
      </c>
      <c r="I428" s="183"/>
      <c r="J428" s="183" t="s">
        <v>1711</v>
      </c>
      <c r="K428" s="183" t="s">
        <v>1712</v>
      </c>
      <c r="L428" s="183"/>
    </row>
    <row r="429" spans="1:12" ht="216">
      <c r="A429" s="193">
        <v>10</v>
      </c>
      <c r="B429" s="182" t="s">
        <v>1713</v>
      </c>
      <c r="C429" s="183" t="s">
        <v>1714</v>
      </c>
      <c r="D429" s="183" t="s">
        <v>6354</v>
      </c>
      <c r="E429" s="183" t="s">
        <v>6355</v>
      </c>
      <c r="F429" s="272">
        <v>27.5</v>
      </c>
      <c r="G429" s="183"/>
      <c r="H429" s="183"/>
      <c r="I429" s="183"/>
      <c r="J429" s="183" t="s">
        <v>1711</v>
      </c>
      <c r="K429" s="183" t="s">
        <v>6356</v>
      </c>
      <c r="L429" s="183"/>
    </row>
    <row r="430" spans="1:12" ht="90">
      <c r="A430" s="193">
        <v>11</v>
      </c>
      <c r="B430" s="182" t="s">
        <v>1716</v>
      </c>
      <c r="C430" s="183" t="s">
        <v>6357</v>
      </c>
      <c r="D430" s="183" t="s">
        <v>6358</v>
      </c>
      <c r="E430" s="183" t="s">
        <v>6359</v>
      </c>
      <c r="F430" s="272">
        <v>0.9</v>
      </c>
      <c r="G430" s="183" t="s">
        <v>6360</v>
      </c>
      <c r="H430" s="183"/>
      <c r="I430" s="183"/>
      <c r="J430" s="183" t="s">
        <v>1711</v>
      </c>
      <c r="K430" s="183" t="s">
        <v>6361</v>
      </c>
      <c r="L430" s="183"/>
    </row>
    <row r="431" spans="1:12" ht="144">
      <c r="A431" s="193">
        <v>12</v>
      </c>
      <c r="B431" s="182" t="s">
        <v>1717</v>
      </c>
      <c r="C431" s="183" t="s">
        <v>6357</v>
      </c>
      <c r="D431" s="183" t="s">
        <v>6362</v>
      </c>
      <c r="E431" s="183"/>
      <c r="F431" s="272">
        <v>0.5</v>
      </c>
      <c r="G431" s="183"/>
      <c r="H431" s="183" t="s">
        <v>6363</v>
      </c>
      <c r="I431" s="183"/>
      <c r="J431" s="183" t="s">
        <v>1711</v>
      </c>
      <c r="K431" s="183" t="s">
        <v>6361</v>
      </c>
      <c r="L431" s="183"/>
    </row>
    <row r="432" spans="1:12" ht="144">
      <c r="A432" s="193">
        <v>13</v>
      </c>
      <c r="B432" s="182" t="s">
        <v>1718</v>
      </c>
      <c r="C432" s="183" t="s">
        <v>6357</v>
      </c>
      <c r="D432" s="183" t="s">
        <v>6364</v>
      </c>
      <c r="E432" s="183" t="s">
        <v>6365</v>
      </c>
      <c r="F432" s="272">
        <v>0.9</v>
      </c>
      <c r="G432" s="183"/>
      <c r="H432" s="183" t="s">
        <v>6363</v>
      </c>
      <c r="I432" s="183"/>
      <c r="J432" s="183" t="s">
        <v>1711</v>
      </c>
      <c r="K432" s="183"/>
      <c r="L432" s="183"/>
    </row>
    <row r="433" spans="1:12" ht="144">
      <c r="A433" s="193">
        <v>14</v>
      </c>
      <c r="B433" s="182" t="s">
        <v>1719</v>
      </c>
      <c r="C433" s="183" t="s">
        <v>6357</v>
      </c>
      <c r="D433" s="183" t="s">
        <v>6366</v>
      </c>
      <c r="E433" s="183"/>
      <c r="F433" s="272">
        <v>1.8</v>
      </c>
      <c r="G433" s="183"/>
      <c r="H433" s="183" t="s">
        <v>6363</v>
      </c>
      <c r="I433" s="183"/>
      <c r="J433" s="183" t="s">
        <v>1711</v>
      </c>
      <c r="K433" s="183"/>
      <c r="L433" s="183"/>
    </row>
    <row r="434" spans="1:12" ht="108">
      <c r="A434" s="193">
        <v>15</v>
      </c>
      <c r="B434" s="182" t="s">
        <v>1720</v>
      </c>
      <c r="C434" s="183" t="s">
        <v>1721</v>
      </c>
      <c r="D434" s="183" t="s">
        <v>6367</v>
      </c>
      <c r="E434" s="183" t="s">
        <v>6368</v>
      </c>
      <c r="F434" s="272">
        <v>0.17</v>
      </c>
      <c r="G434" s="183"/>
      <c r="H434" s="183" t="s">
        <v>1722</v>
      </c>
      <c r="I434" s="183" t="s">
        <v>159</v>
      </c>
      <c r="J434" s="183"/>
      <c r="K434" s="183" t="s">
        <v>1723</v>
      </c>
      <c r="L434" s="183"/>
    </row>
    <row r="435" spans="1:12" ht="108">
      <c r="A435" s="193">
        <v>16</v>
      </c>
      <c r="B435" s="182" t="s">
        <v>1724</v>
      </c>
      <c r="C435" s="183" t="s">
        <v>1725</v>
      </c>
      <c r="D435" s="183" t="s">
        <v>6369</v>
      </c>
      <c r="E435" s="183" t="s">
        <v>6370</v>
      </c>
      <c r="F435" s="272">
        <v>0.46</v>
      </c>
      <c r="G435" s="183" t="s">
        <v>6371</v>
      </c>
      <c r="H435" s="183"/>
      <c r="I435" s="183"/>
      <c r="J435" s="183" t="s">
        <v>1711</v>
      </c>
      <c r="K435" s="183" t="s">
        <v>6372</v>
      </c>
      <c r="L435" s="183"/>
    </row>
    <row r="436" spans="1:12" ht="72">
      <c r="A436" s="193">
        <v>17</v>
      </c>
      <c r="B436" s="182" t="s">
        <v>6373</v>
      </c>
      <c r="C436" s="183" t="s">
        <v>1726</v>
      </c>
      <c r="D436" s="183" t="s">
        <v>6374</v>
      </c>
      <c r="E436" s="183" t="s">
        <v>6375</v>
      </c>
      <c r="F436" s="272">
        <v>4.63</v>
      </c>
      <c r="G436" s="183" t="s">
        <v>6376</v>
      </c>
      <c r="H436" s="183"/>
      <c r="I436" s="183"/>
      <c r="J436" s="183" t="s">
        <v>1711</v>
      </c>
      <c r="K436" s="183" t="s">
        <v>1727</v>
      </c>
      <c r="L436" s="183"/>
    </row>
    <row r="437" spans="1:12" ht="90">
      <c r="A437" s="193">
        <v>18</v>
      </c>
      <c r="B437" s="182" t="s">
        <v>1728</v>
      </c>
      <c r="C437" s="183" t="s">
        <v>1729</v>
      </c>
      <c r="D437" s="183" t="s">
        <v>6377</v>
      </c>
      <c r="E437" s="183" t="s">
        <v>6378</v>
      </c>
      <c r="F437" s="272">
        <v>0.56000000000000005</v>
      </c>
      <c r="G437" s="183" t="s">
        <v>6376</v>
      </c>
      <c r="H437" s="183"/>
      <c r="I437" s="183"/>
      <c r="J437" s="183" t="s">
        <v>1711</v>
      </c>
      <c r="K437" s="183" t="s">
        <v>6379</v>
      </c>
      <c r="L437" s="183"/>
    </row>
    <row r="438" spans="1:12" ht="108">
      <c r="A438" s="193">
        <v>19</v>
      </c>
      <c r="B438" s="182" t="s">
        <v>6380</v>
      </c>
      <c r="C438" s="183" t="s">
        <v>1730</v>
      </c>
      <c r="D438" s="183"/>
      <c r="E438" s="183" t="s">
        <v>6381</v>
      </c>
      <c r="F438" s="272">
        <v>0.24</v>
      </c>
      <c r="G438" s="183" t="s">
        <v>6382</v>
      </c>
      <c r="H438" s="183" t="s">
        <v>1731</v>
      </c>
      <c r="I438" s="183"/>
      <c r="J438" s="183" t="s">
        <v>1711</v>
      </c>
      <c r="K438" s="183" t="s">
        <v>1732</v>
      </c>
      <c r="L438" s="183"/>
    </row>
    <row r="439" spans="1:12" ht="72">
      <c r="A439" s="193">
        <v>20</v>
      </c>
      <c r="B439" s="182" t="s">
        <v>6383</v>
      </c>
      <c r="C439" s="183" t="s">
        <v>1733</v>
      </c>
      <c r="D439" s="183"/>
      <c r="E439" s="183" t="s">
        <v>1734</v>
      </c>
      <c r="F439" s="272">
        <v>0.27</v>
      </c>
      <c r="G439" s="183" t="s">
        <v>1735</v>
      </c>
      <c r="H439" s="183" t="s">
        <v>1736</v>
      </c>
      <c r="I439" s="183"/>
      <c r="J439" s="183" t="s">
        <v>1711</v>
      </c>
      <c r="K439" s="183" t="s">
        <v>1732</v>
      </c>
      <c r="L439" s="183"/>
    </row>
    <row r="440" spans="1:12" ht="90">
      <c r="A440" s="193">
        <v>21</v>
      </c>
      <c r="B440" s="182" t="s">
        <v>6384</v>
      </c>
      <c r="C440" s="183" t="s">
        <v>1737</v>
      </c>
      <c r="D440" s="183" t="s">
        <v>1738</v>
      </c>
      <c r="E440" s="183" t="s">
        <v>6385</v>
      </c>
      <c r="F440" s="272">
        <v>28.7</v>
      </c>
      <c r="G440" s="183" t="s">
        <v>1739</v>
      </c>
      <c r="H440" s="183"/>
      <c r="I440" s="183"/>
      <c r="J440" s="183" t="s">
        <v>1740</v>
      </c>
      <c r="K440" s="183"/>
      <c r="L440" s="183"/>
    </row>
    <row r="441" spans="1:12" ht="43.2" customHeight="1">
      <c r="A441" s="177"/>
      <c r="B441" s="178" t="s">
        <v>1742</v>
      </c>
      <c r="C441" s="261">
        <f t="shared" ref="C441:E441" si="39">COUNTA(C442:C455)</f>
        <v>14</v>
      </c>
      <c r="D441" s="261">
        <f t="shared" si="39"/>
        <v>7</v>
      </c>
      <c r="E441" s="261">
        <f t="shared" si="39"/>
        <v>14</v>
      </c>
      <c r="F441" s="262">
        <f>SUM(F442:F455)</f>
        <v>29.38</v>
      </c>
      <c r="G441" s="179">
        <f t="shared" ref="G441:L441" si="40">COUNTA(G442:G455)</f>
        <v>14</v>
      </c>
      <c r="H441" s="179">
        <f t="shared" si="40"/>
        <v>4</v>
      </c>
      <c r="I441" s="179">
        <f t="shared" si="40"/>
        <v>0</v>
      </c>
      <c r="J441" s="179">
        <f t="shared" si="40"/>
        <v>14</v>
      </c>
      <c r="K441" s="179">
        <f t="shared" si="40"/>
        <v>8</v>
      </c>
      <c r="L441" s="179">
        <f t="shared" si="40"/>
        <v>12</v>
      </c>
    </row>
    <row r="442" spans="1:12" ht="126">
      <c r="A442" s="181">
        <v>1</v>
      </c>
      <c r="B442" s="185" t="s">
        <v>1743</v>
      </c>
      <c r="C442" s="181" t="s">
        <v>1744</v>
      </c>
      <c r="D442" s="181">
        <v>8121000495</v>
      </c>
      <c r="E442" s="181" t="s">
        <v>1745</v>
      </c>
      <c r="F442" s="272">
        <v>0.72</v>
      </c>
      <c r="G442" s="181" t="s">
        <v>1746</v>
      </c>
      <c r="H442" s="181" t="s">
        <v>1747</v>
      </c>
      <c r="I442" s="181"/>
      <c r="J442" s="183" t="s">
        <v>44</v>
      </c>
      <c r="K442" s="181" t="s">
        <v>1748</v>
      </c>
      <c r="L442" s="194" t="s">
        <v>1749</v>
      </c>
    </row>
    <row r="443" spans="1:12" ht="54">
      <c r="A443" s="181">
        <v>2</v>
      </c>
      <c r="B443" s="182" t="s">
        <v>1750</v>
      </c>
      <c r="C443" s="181" t="s">
        <v>1751</v>
      </c>
      <c r="D443" s="181">
        <v>8121000304</v>
      </c>
      <c r="E443" s="181" t="s">
        <v>1752</v>
      </c>
      <c r="F443" s="272">
        <v>0.3</v>
      </c>
      <c r="G443" s="181" t="s">
        <v>1753</v>
      </c>
      <c r="H443" s="195"/>
      <c r="I443" s="193"/>
      <c r="J443" s="183" t="s">
        <v>44</v>
      </c>
      <c r="K443" s="193"/>
      <c r="L443" s="181" t="s">
        <v>1754</v>
      </c>
    </row>
    <row r="444" spans="1:12" ht="54">
      <c r="A444" s="181">
        <v>3</v>
      </c>
      <c r="B444" s="182" t="s">
        <v>1755</v>
      </c>
      <c r="C444" s="181" t="s">
        <v>1756</v>
      </c>
      <c r="D444" s="181" t="s">
        <v>1757</v>
      </c>
      <c r="E444" s="181" t="s">
        <v>1758</v>
      </c>
      <c r="F444" s="272">
        <v>0.25</v>
      </c>
      <c r="G444" s="181" t="s">
        <v>1110</v>
      </c>
      <c r="H444" s="185"/>
      <c r="I444" s="193"/>
      <c r="J444" s="183" t="s">
        <v>44</v>
      </c>
      <c r="K444" s="193"/>
      <c r="L444" s="181" t="s">
        <v>1754</v>
      </c>
    </row>
    <row r="445" spans="1:12" ht="54">
      <c r="A445" s="181">
        <v>4</v>
      </c>
      <c r="B445" s="182" t="s">
        <v>1759</v>
      </c>
      <c r="C445" s="181" t="s">
        <v>1744</v>
      </c>
      <c r="D445" s="181">
        <v>8121000364</v>
      </c>
      <c r="E445" s="181" t="s">
        <v>1760</v>
      </c>
      <c r="F445" s="272">
        <v>0.8</v>
      </c>
      <c r="G445" s="181" t="s">
        <v>1110</v>
      </c>
      <c r="H445" s="195"/>
      <c r="I445" s="193"/>
      <c r="J445" s="183" t="s">
        <v>44</v>
      </c>
      <c r="K445" s="193"/>
      <c r="L445" s="181" t="s">
        <v>1754</v>
      </c>
    </row>
    <row r="446" spans="1:12" ht="54">
      <c r="A446" s="181">
        <v>5</v>
      </c>
      <c r="B446" s="182" t="s">
        <v>1761</v>
      </c>
      <c r="C446" s="181" t="s">
        <v>1762</v>
      </c>
      <c r="D446" s="181">
        <v>8121000267</v>
      </c>
      <c r="E446" s="181" t="s">
        <v>1763</v>
      </c>
      <c r="F446" s="272">
        <v>0.44</v>
      </c>
      <c r="G446" s="181" t="s">
        <v>1764</v>
      </c>
      <c r="H446" s="195" t="s">
        <v>1765</v>
      </c>
      <c r="I446" s="193"/>
      <c r="J446" s="183" t="s">
        <v>44</v>
      </c>
      <c r="K446" s="193" t="s">
        <v>972</v>
      </c>
      <c r="L446" s="181" t="s">
        <v>1754</v>
      </c>
    </row>
    <row r="447" spans="1:12" ht="54">
      <c r="A447" s="181">
        <v>6</v>
      </c>
      <c r="B447" s="182" t="s">
        <v>1766</v>
      </c>
      <c r="C447" s="181" t="s">
        <v>1767</v>
      </c>
      <c r="D447" s="181" t="s">
        <v>1768</v>
      </c>
      <c r="E447" s="181" t="s">
        <v>1769</v>
      </c>
      <c r="F447" s="272">
        <v>1.2</v>
      </c>
      <c r="G447" s="181" t="s">
        <v>1770</v>
      </c>
      <c r="H447" s="195"/>
      <c r="I447" s="193"/>
      <c r="J447" s="183" t="s">
        <v>44</v>
      </c>
      <c r="K447" s="193"/>
      <c r="L447" s="181" t="s">
        <v>1754</v>
      </c>
    </row>
    <row r="448" spans="1:12" ht="90">
      <c r="A448" s="181">
        <v>7</v>
      </c>
      <c r="B448" s="185" t="s">
        <v>1771</v>
      </c>
      <c r="C448" s="181" t="s">
        <v>1772</v>
      </c>
      <c r="D448" s="196"/>
      <c r="E448" s="196" t="s">
        <v>1773</v>
      </c>
      <c r="F448" s="272">
        <v>6.35</v>
      </c>
      <c r="G448" s="181" t="s">
        <v>1774</v>
      </c>
      <c r="H448" s="185"/>
      <c r="I448" s="185"/>
      <c r="J448" s="183" t="s">
        <v>44</v>
      </c>
      <c r="K448" s="181" t="s">
        <v>1775</v>
      </c>
      <c r="L448" s="181" t="s">
        <v>1754</v>
      </c>
    </row>
    <row r="449" spans="1:12" ht="144">
      <c r="A449" s="181">
        <v>8</v>
      </c>
      <c r="B449" s="182" t="s">
        <v>1776</v>
      </c>
      <c r="C449" s="181" t="s">
        <v>1777</v>
      </c>
      <c r="D449" s="181"/>
      <c r="E449" s="181" t="s">
        <v>1778</v>
      </c>
      <c r="F449" s="272">
        <v>2.85</v>
      </c>
      <c r="G449" s="181" t="s">
        <v>1779</v>
      </c>
      <c r="H449" s="195"/>
      <c r="I449" s="193"/>
      <c r="J449" s="183" t="s">
        <v>44</v>
      </c>
      <c r="K449" s="193" t="s">
        <v>1780</v>
      </c>
      <c r="L449" s="181" t="s">
        <v>1754</v>
      </c>
    </row>
    <row r="450" spans="1:12" ht="90">
      <c r="A450" s="181">
        <v>9</v>
      </c>
      <c r="B450" s="182" t="s">
        <v>1781</v>
      </c>
      <c r="C450" s="181" t="s">
        <v>1777</v>
      </c>
      <c r="D450" s="181"/>
      <c r="E450" s="181" t="s">
        <v>1782</v>
      </c>
      <c r="F450" s="272">
        <v>8.1</v>
      </c>
      <c r="G450" s="181" t="s">
        <v>1783</v>
      </c>
      <c r="H450" s="195"/>
      <c r="I450" s="193"/>
      <c r="J450" s="183" t="s">
        <v>44</v>
      </c>
      <c r="K450" s="193" t="s">
        <v>1784</v>
      </c>
      <c r="L450" s="181" t="s">
        <v>1754</v>
      </c>
    </row>
    <row r="451" spans="1:12" ht="126">
      <c r="A451" s="181">
        <v>10</v>
      </c>
      <c r="B451" s="182" t="s">
        <v>1785</v>
      </c>
      <c r="C451" s="181" t="s">
        <v>1777</v>
      </c>
      <c r="D451" s="181"/>
      <c r="E451" s="181" t="s">
        <v>1786</v>
      </c>
      <c r="F451" s="272">
        <v>5.0599999999999996</v>
      </c>
      <c r="G451" s="181" t="s">
        <v>1787</v>
      </c>
      <c r="H451" s="195"/>
      <c r="I451" s="193"/>
      <c r="J451" s="183" t="s">
        <v>44</v>
      </c>
      <c r="K451" s="193" t="s">
        <v>1788</v>
      </c>
      <c r="L451" s="181" t="s">
        <v>1789</v>
      </c>
    </row>
    <row r="452" spans="1:12" ht="86.4" customHeight="1">
      <c r="A452" s="181">
        <v>11</v>
      </c>
      <c r="B452" s="182" t="s">
        <v>1790</v>
      </c>
      <c r="C452" s="181" t="s">
        <v>1791</v>
      </c>
      <c r="D452" s="181"/>
      <c r="E452" s="196" t="s">
        <v>1792</v>
      </c>
      <c r="F452" s="272">
        <v>1.35</v>
      </c>
      <c r="G452" s="197" t="s">
        <v>1793</v>
      </c>
      <c r="H452" s="181"/>
      <c r="I452" s="181"/>
      <c r="J452" s="183" t="s">
        <v>44</v>
      </c>
      <c r="K452" s="181" t="s">
        <v>1794</v>
      </c>
      <c r="L452" s="181"/>
    </row>
    <row r="453" spans="1:12" ht="86.4" customHeight="1">
      <c r="A453" s="181">
        <v>12</v>
      </c>
      <c r="B453" s="182" t="s">
        <v>1795</v>
      </c>
      <c r="C453" s="181" t="s">
        <v>1796</v>
      </c>
      <c r="D453" s="181"/>
      <c r="E453" s="181" t="s">
        <v>1797</v>
      </c>
      <c r="F453" s="272">
        <v>0.36</v>
      </c>
      <c r="G453" s="181" t="s">
        <v>1798</v>
      </c>
      <c r="H453" s="181" t="s">
        <v>1799</v>
      </c>
      <c r="I453" s="181"/>
      <c r="J453" s="183" t="s">
        <v>44</v>
      </c>
      <c r="K453" s="193"/>
      <c r="L453" s="181" t="s">
        <v>1754</v>
      </c>
    </row>
    <row r="454" spans="1:12" ht="86.4" customHeight="1">
      <c r="A454" s="181">
        <v>13</v>
      </c>
      <c r="B454" s="182" t="s">
        <v>1800</v>
      </c>
      <c r="C454" s="181" t="s">
        <v>1801</v>
      </c>
      <c r="D454" s="181" t="s">
        <v>1802</v>
      </c>
      <c r="E454" s="181" t="s">
        <v>1803</v>
      </c>
      <c r="F454" s="272">
        <v>1.6</v>
      </c>
      <c r="G454" s="181" t="s">
        <v>1804</v>
      </c>
      <c r="H454" s="195"/>
      <c r="I454" s="193"/>
      <c r="J454" s="183" t="s">
        <v>44</v>
      </c>
      <c r="K454" s="193"/>
      <c r="L454" s="181" t="s">
        <v>1754</v>
      </c>
    </row>
    <row r="455" spans="1:12" ht="86.4" customHeight="1">
      <c r="A455" s="181">
        <v>14</v>
      </c>
      <c r="B455" s="182" t="s">
        <v>1805</v>
      </c>
      <c r="C455" s="181" t="s">
        <v>1806</v>
      </c>
      <c r="D455" s="181"/>
      <c r="E455" s="196" t="s">
        <v>1807</v>
      </c>
      <c r="F455" s="272" t="s">
        <v>1808</v>
      </c>
      <c r="G455" s="181" t="s">
        <v>1809</v>
      </c>
      <c r="H455" s="181" t="s">
        <v>1810</v>
      </c>
      <c r="I455" s="193"/>
      <c r="J455" s="183" t="s">
        <v>44</v>
      </c>
      <c r="K455" s="193" t="s">
        <v>1811</v>
      </c>
      <c r="L455" s="198"/>
    </row>
    <row r="456" spans="1:12" ht="51.6" customHeight="1">
      <c r="A456" s="177"/>
      <c r="B456" s="178" t="s">
        <v>1813</v>
      </c>
      <c r="C456" s="261">
        <f t="shared" ref="C456:E456" si="41">COUNTA(C457:C464)</f>
        <v>8</v>
      </c>
      <c r="D456" s="261">
        <f t="shared" si="41"/>
        <v>6</v>
      </c>
      <c r="E456" s="261">
        <f t="shared" si="41"/>
        <v>8</v>
      </c>
      <c r="F456" s="262">
        <f>SUM(F457:F464)</f>
        <v>5.7214999999999989</v>
      </c>
      <c r="G456" s="179">
        <f t="shared" ref="G456:L456" si="42">COUNTA(G457:G464)</f>
        <v>8</v>
      </c>
      <c r="H456" s="179">
        <f t="shared" si="42"/>
        <v>8</v>
      </c>
      <c r="I456" s="179">
        <f t="shared" si="42"/>
        <v>0</v>
      </c>
      <c r="J456" s="179">
        <f t="shared" si="42"/>
        <v>8</v>
      </c>
      <c r="K456" s="179">
        <f t="shared" si="42"/>
        <v>1</v>
      </c>
      <c r="L456" s="179">
        <f t="shared" si="42"/>
        <v>0</v>
      </c>
    </row>
    <row r="457" spans="1:12" ht="105.6" customHeight="1">
      <c r="A457" s="181">
        <v>1</v>
      </c>
      <c r="B457" s="182" t="s">
        <v>1814</v>
      </c>
      <c r="C457" s="183" t="s">
        <v>1815</v>
      </c>
      <c r="D457" s="183" t="s">
        <v>1816</v>
      </c>
      <c r="E457" s="183" t="s">
        <v>1817</v>
      </c>
      <c r="F457" s="272">
        <f>38990/10000</f>
        <v>3.899</v>
      </c>
      <c r="G457" s="183" t="s">
        <v>1818</v>
      </c>
      <c r="H457" s="183" t="s">
        <v>1819</v>
      </c>
      <c r="I457" s="183"/>
      <c r="J457" s="183" t="s">
        <v>1820</v>
      </c>
      <c r="K457" s="183"/>
      <c r="L457" s="183"/>
    </row>
    <row r="458" spans="1:12" ht="105.6" customHeight="1">
      <c r="A458" s="181">
        <v>2</v>
      </c>
      <c r="B458" s="182" t="s">
        <v>1822</v>
      </c>
      <c r="C458" s="183" t="s">
        <v>1823</v>
      </c>
      <c r="D458" s="183" t="s">
        <v>1824</v>
      </c>
      <c r="E458" s="183" t="s">
        <v>1825</v>
      </c>
      <c r="F458" s="272">
        <f>3748/10000</f>
        <v>0.37480000000000002</v>
      </c>
      <c r="G458" s="183" t="s">
        <v>1826</v>
      </c>
      <c r="H458" s="183" t="s">
        <v>1827</v>
      </c>
      <c r="I458" s="183"/>
      <c r="J458" s="183" t="s">
        <v>1828</v>
      </c>
      <c r="K458" s="183" t="s">
        <v>1829</v>
      </c>
      <c r="L458" s="183"/>
    </row>
    <row r="459" spans="1:12" ht="105.6" customHeight="1">
      <c r="A459" s="181">
        <v>3</v>
      </c>
      <c r="B459" s="182" t="s">
        <v>1830</v>
      </c>
      <c r="C459" s="183" t="s">
        <v>1831</v>
      </c>
      <c r="D459" s="183"/>
      <c r="E459" s="183" t="s">
        <v>1832</v>
      </c>
      <c r="F459" s="272">
        <f>1000/10000</f>
        <v>0.1</v>
      </c>
      <c r="G459" s="183" t="s">
        <v>1833</v>
      </c>
      <c r="H459" s="183" t="s">
        <v>1834</v>
      </c>
      <c r="I459" s="183"/>
      <c r="J459" s="183" t="s">
        <v>1835</v>
      </c>
      <c r="K459" s="183"/>
      <c r="L459" s="183"/>
    </row>
    <row r="460" spans="1:12" ht="127.2" customHeight="1">
      <c r="A460" s="181">
        <v>4</v>
      </c>
      <c r="B460" s="182" t="s">
        <v>1836</v>
      </c>
      <c r="C460" s="183" t="s">
        <v>1837</v>
      </c>
      <c r="D460" s="183" t="s">
        <v>1838</v>
      </c>
      <c r="E460" s="183" t="s">
        <v>1839</v>
      </c>
      <c r="F460" s="272">
        <f>2661/10000</f>
        <v>0.2661</v>
      </c>
      <c r="G460" s="183" t="s">
        <v>1840</v>
      </c>
      <c r="H460" s="183" t="s">
        <v>1841</v>
      </c>
      <c r="I460" s="183"/>
      <c r="J460" s="183" t="s">
        <v>1842</v>
      </c>
      <c r="K460" s="183"/>
      <c r="L460" s="183"/>
    </row>
    <row r="461" spans="1:12" ht="127.2" customHeight="1">
      <c r="A461" s="181">
        <v>5</v>
      </c>
      <c r="B461" s="182" t="s">
        <v>1843</v>
      </c>
      <c r="C461" s="183" t="s">
        <v>1844</v>
      </c>
      <c r="D461" s="183" t="s">
        <v>1845</v>
      </c>
      <c r="E461" s="183" t="s">
        <v>1846</v>
      </c>
      <c r="F461" s="272">
        <f>633/10000</f>
        <v>6.3299999999999995E-2</v>
      </c>
      <c r="G461" s="183" t="s">
        <v>1847</v>
      </c>
      <c r="H461" s="183" t="s">
        <v>1848</v>
      </c>
      <c r="I461" s="183"/>
      <c r="J461" s="183" t="s">
        <v>1849</v>
      </c>
      <c r="K461" s="183"/>
      <c r="L461" s="183"/>
    </row>
    <row r="462" spans="1:12" ht="127.2" customHeight="1">
      <c r="A462" s="181">
        <v>6</v>
      </c>
      <c r="B462" s="182" t="s">
        <v>1850</v>
      </c>
      <c r="C462" s="183" t="s">
        <v>1851</v>
      </c>
      <c r="D462" s="183" t="s">
        <v>1852</v>
      </c>
      <c r="E462" s="183" t="s">
        <v>1853</v>
      </c>
      <c r="F462" s="272">
        <f>6148/10000</f>
        <v>0.61480000000000001</v>
      </c>
      <c r="G462" s="183" t="s">
        <v>1854</v>
      </c>
      <c r="H462" s="183" t="s">
        <v>1855</v>
      </c>
      <c r="I462" s="183"/>
      <c r="J462" s="183" t="s">
        <v>1856</v>
      </c>
      <c r="K462" s="183"/>
      <c r="L462" s="183"/>
    </row>
    <row r="463" spans="1:12" ht="127.2" customHeight="1">
      <c r="A463" s="181">
        <v>7</v>
      </c>
      <c r="B463" s="182" t="s">
        <v>1857</v>
      </c>
      <c r="C463" s="183" t="s">
        <v>1858</v>
      </c>
      <c r="D463" s="183"/>
      <c r="E463" s="183" t="s">
        <v>1859</v>
      </c>
      <c r="F463" s="272">
        <f>1931/10000</f>
        <v>0.19309999999999999</v>
      </c>
      <c r="G463" s="183" t="s">
        <v>1860</v>
      </c>
      <c r="H463" s="183" t="s">
        <v>1861</v>
      </c>
      <c r="I463" s="183"/>
      <c r="J463" s="183" t="s">
        <v>1862</v>
      </c>
      <c r="K463" s="183"/>
      <c r="L463" s="183"/>
    </row>
    <row r="464" spans="1:12" ht="127.2" customHeight="1">
      <c r="A464" s="181">
        <v>8</v>
      </c>
      <c r="B464" s="182" t="s">
        <v>1863</v>
      </c>
      <c r="C464" s="183" t="s">
        <v>1864</v>
      </c>
      <c r="D464" s="183" t="s">
        <v>1865</v>
      </c>
      <c r="E464" s="183" t="s">
        <v>1866</v>
      </c>
      <c r="F464" s="272">
        <f>2104/10000</f>
        <v>0.2104</v>
      </c>
      <c r="G464" s="183" t="s">
        <v>1867</v>
      </c>
      <c r="H464" s="183" t="s">
        <v>1868</v>
      </c>
      <c r="I464" s="183"/>
      <c r="J464" s="183" t="s">
        <v>1869</v>
      </c>
      <c r="K464" s="183"/>
      <c r="L464" s="183"/>
    </row>
    <row r="465" spans="1:12" ht="49.2" customHeight="1">
      <c r="A465" s="177"/>
      <c r="B465" s="178" t="s">
        <v>1871</v>
      </c>
      <c r="C465" s="261">
        <f t="shared" ref="C465:E465" si="43">COUNTA(C466:C467)</f>
        <v>2</v>
      </c>
      <c r="D465" s="261">
        <f t="shared" si="43"/>
        <v>1</v>
      </c>
      <c r="E465" s="261">
        <f t="shared" si="43"/>
        <v>1</v>
      </c>
      <c r="F465" s="262">
        <f>SUM(F466:F467)</f>
        <v>11.940000000000001</v>
      </c>
      <c r="G465" s="179">
        <f t="shared" ref="G465:L465" si="44">COUNTA(G466:G467)</f>
        <v>2</v>
      </c>
      <c r="H465" s="179">
        <f t="shared" si="44"/>
        <v>2</v>
      </c>
      <c r="I465" s="179">
        <f t="shared" si="44"/>
        <v>1</v>
      </c>
      <c r="J465" s="179">
        <f t="shared" si="44"/>
        <v>1</v>
      </c>
      <c r="K465" s="179">
        <f t="shared" si="44"/>
        <v>1</v>
      </c>
      <c r="L465" s="179">
        <f t="shared" si="44"/>
        <v>0</v>
      </c>
    </row>
    <row r="466" spans="1:12" ht="108">
      <c r="A466" s="181">
        <v>1</v>
      </c>
      <c r="B466" s="182" t="s">
        <v>1872</v>
      </c>
      <c r="C466" s="183" t="s">
        <v>1873</v>
      </c>
      <c r="D466" s="183" t="s">
        <v>1874</v>
      </c>
      <c r="E466" s="183" t="s">
        <v>1875</v>
      </c>
      <c r="F466" s="272">
        <v>11.89</v>
      </c>
      <c r="G466" s="183" t="s">
        <v>1876</v>
      </c>
      <c r="H466" s="183" t="s">
        <v>1877</v>
      </c>
      <c r="I466" s="183"/>
      <c r="J466" s="183" t="s">
        <v>44</v>
      </c>
      <c r="K466" s="183"/>
      <c r="L466" s="183"/>
    </row>
    <row r="467" spans="1:12" ht="72">
      <c r="A467" s="181">
        <v>2</v>
      </c>
      <c r="B467" s="182" t="s">
        <v>1878</v>
      </c>
      <c r="C467" s="183" t="s">
        <v>1879</v>
      </c>
      <c r="D467" s="183"/>
      <c r="E467" s="183"/>
      <c r="F467" s="272">
        <v>0.05</v>
      </c>
      <c r="G467" s="183" t="s">
        <v>1880</v>
      </c>
      <c r="H467" s="183" t="s">
        <v>1877</v>
      </c>
      <c r="I467" s="183" t="s">
        <v>44</v>
      </c>
      <c r="J467" s="183"/>
      <c r="K467" s="183" t="s">
        <v>1881</v>
      </c>
      <c r="L467" s="183"/>
    </row>
    <row r="468" spans="1:12" ht="38.4" customHeight="1">
      <c r="A468" s="177"/>
      <c r="B468" s="178" t="s">
        <v>1883</v>
      </c>
      <c r="C468" s="261">
        <f t="shared" ref="C468:L468" si="45">C469+C509</f>
        <v>41</v>
      </c>
      <c r="D468" s="261">
        <f t="shared" si="45"/>
        <v>30</v>
      </c>
      <c r="E468" s="261">
        <f t="shared" si="45"/>
        <v>39</v>
      </c>
      <c r="F468" s="262">
        <f t="shared" si="45"/>
        <v>165.74188000000004</v>
      </c>
      <c r="G468" s="179">
        <f t="shared" si="45"/>
        <v>41</v>
      </c>
      <c r="H468" s="179">
        <f t="shared" si="45"/>
        <v>20</v>
      </c>
      <c r="I468" s="179">
        <f t="shared" si="45"/>
        <v>0</v>
      </c>
      <c r="J468" s="179">
        <f t="shared" si="45"/>
        <v>41</v>
      </c>
      <c r="K468" s="179">
        <f t="shared" si="45"/>
        <v>0</v>
      </c>
      <c r="L468" s="179">
        <f t="shared" si="45"/>
        <v>1</v>
      </c>
    </row>
    <row r="469" spans="1:12" ht="34.950000000000003" customHeight="1">
      <c r="A469" s="177"/>
      <c r="B469" s="178" t="s">
        <v>1884</v>
      </c>
      <c r="C469" s="261">
        <f t="shared" ref="C469:E469" si="46">COUNTA(C470:C508)</f>
        <v>39</v>
      </c>
      <c r="D469" s="261">
        <f t="shared" si="46"/>
        <v>28</v>
      </c>
      <c r="E469" s="261">
        <f t="shared" si="46"/>
        <v>39</v>
      </c>
      <c r="F469" s="262">
        <f>SUM(F470:F508)</f>
        <v>146.74188000000004</v>
      </c>
      <c r="G469" s="179">
        <f t="shared" ref="G469:L469" si="47">COUNTA(G470:G508)</f>
        <v>39</v>
      </c>
      <c r="H469" s="179">
        <f t="shared" si="47"/>
        <v>19</v>
      </c>
      <c r="I469" s="179">
        <f t="shared" si="47"/>
        <v>0</v>
      </c>
      <c r="J469" s="179">
        <f t="shared" si="47"/>
        <v>39</v>
      </c>
      <c r="K469" s="179">
        <f t="shared" si="47"/>
        <v>0</v>
      </c>
      <c r="L469" s="179">
        <f t="shared" si="47"/>
        <v>1</v>
      </c>
    </row>
    <row r="470" spans="1:12" ht="78" customHeight="1">
      <c r="A470" s="181">
        <v>1</v>
      </c>
      <c r="B470" s="182" t="s">
        <v>1885</v>
      </c>
      <c r="C470" s="183" t="s">
        <v>1886</v>
      </c>
      <c r="D470" s="183" t="s">
        <v>1887</v>
      </c>
      <c r="E470" s="183" t="s">
        <v>1888</v>
      </c>
      <c r="F470" s="272">
        <v>1.0822499999999999</v>
      </c>
      <c r="G470" s="183" t="s">
        <v>743</v>
      </c>
      <c r="H470" s="183"/>
      <c r="I470" s="183"/>
      <c r="J470" s="183" t="s">
        <v>44</v>
      </c>
      <c r="K470" s="183"/>
      <c r="L470" s="183"/>
    </row>
    <row r="471" spans="1:12" ht="78" customHeight="1">
      <c r="A471" s="181">
        <v>2</v>
      </c>
      <c r="B471" s="182" t="s">
        <v>1889</v>
      </c>
      <c r="C471" s="183" t="s">
        <v>1890</v>
      </c>
      <c r="D471" s="183" t="s">
        <v>1891</v>
      </c>
      <c r="E471" s="183" t="s">
        <v>1892</v>
      </c>
      <c r="F471" s="272">
        <v>0.33174000000000003</v>
      </c>
      <c r="G471" s="183" t="s">
        <v>733</v>
      </c>
      <c r="H471" s="183"/>
      <c r="I471" s="183"/>
      <c r="J471" s="183" t="s">
        <v>44</v>
      </c>
      <c r="K471" s="183"/>
      <c r="L471" s="183"/>
    </row>
    <row r="472" spans="1:12" ht="78" customHeight="1">
      <c r="A472" s="181">
        <v>3</v>
      </c>
      <c r="B472" s="182" t="s">
        <v>1893</v>
      </c>
      <c r="C472" s="183" t="s">
        <v>1894</v>
      </c>
      <c r="D472" s="183" t="s">
        <v>1895</v>
      </c>
      <c r="E472" s="183" t="s">
        <v>1896</v>
      </c>
      <c r="F472" s="272">
        <v>0.98851</v>
      </c>
      <c r="G472" s="183" t="s">
        <v>733</v>
      </c>
      <c r="H472" s="183"/>
      <c r="I472" s="183"/>
      <c r="J472" s="183" t="s">
        <v>44</v>
      </c>
      <c r="K472" s="183"/>
      <c r="L472" s="183"/>
    </row>
    <row r="473" spans="1:12" ht="78" customHeight="1">
      <c r="A473" s="181">
        <v>4</v>
      </c>
      <c r="B473" s="182" t="s">
        <v>1897</v>
      </c>
      <c r="C473" s="183" t="s">
        <v>1898</v>
      </c>
      <c r="D473" s="183"/>
      <c r="E473" s="183" t="s">
        <v>1899</v>
      </c>
      <c r="F473" s="272">
        <v>0.129</v>
      </c>
      <c r="G473" s="183" t="s">
        <v>733</v>
      </c>
      <c r="H473" s="183"/>
      <c r="I473" s="183"/>
      <c r="J473" s="183" t="s">
        <v>44</v>
      </c>
      <c r="K473" s="183"/>
      <c r="L473" s="183"/>
    </row>
    <row r="474" spans="1:12" ht="97.2" customHeight="1">
      <c r="A474" s="181">
        <v>5</v>
      </c>
      <c r="B474" s="182" t="s">
        <v>1900</v>
      </c>
      <c r="C474" s="183" t="s">
        <v>1898</v>
      </c>
      <c r="D474" s="183"/>
      <c r="E474" s="183" t="s">
        <v>1901</v>
      </c>
      <c r="F474" s="272">
        <v>0.55296999999999996</v>
      </c>
      <c r="G474" s="183" t="s">
        <v>733</v>
      </c>
      <c r="H474" s="199" t="s">
        <v>1902</v>
      </c>
      <c r="I474" s="183"/>
      <c r="J474" s="183" t="s">
        <v>44</v>
      </c>
      <c r="K474" s="183"/>
      <c r="L474" s="183"/>
    </row>
    <row r="475" spans="1:12" ht="97.2" customHeight="1">
      <c r="A475" s="181">
        <v>6</v>
      </c>
      <c r="B475" s="182" t="s">
        <v>1903</v>
      </c>
      <c r="C475" s="183" t="s">
        <v>1898</v>
      </c>
      <c r="D475" s="183"/>
      <c r="E475" s="183" t="s">
        <v>1904</v>
      </c>
      <c r="F475" s="272">
        <v>0.39</v>
      </c>
      <c r="G475" s="183" t="s">
        <v>733</v>
      </c>
      <c r="H475" s="199" t="s">
        <v>1905</v>
      </c>
      <c r="I475" s="183"/>
      <c r="J475" s="183" t="s">
        <v>44</v>
      </c>
      <c r="K475" s="183"/>
      <c r="L475" s="183"/>
    </row>
    <row r="476" spans="1:12" ht="97.2" customHeight="1">
      <c r="A476" s="181">
        <v>7</v>
      </c>
      <c r="B476" s="182" t="s">
        <v>1906</v>
      </c>
      <c r="C476" s="183" t="s">
        <v>1894</v>
      </c>
      <c r="D476" s="183"/>
      <c r="E476" s="183" t="s">
        <v>1907</v>
      </c>
      <c r="F476" s="272">
        <v>0.50418999999999992</v>
      </c>
      <c r="G476" s="183" t="s">
        <v>733</v>
      </c>
      <c r="H476" s="199" t="s">
        <v>1908</v>
      </c>
      <c r="I476" s="183"/>
      <c r="J476" s="183" t="s">
        <v>44</v>
      </c>
      <c r="K476" s="183"/>
      <c r="L476" s="183"/>
    </row>
    <row r="477" spans="1:12" ht="97.2" customHeight="1">
      <c r="A477" s="181">
        <v>8</v>
      </c>
      <c r="B477" s="182" t="s">
        <v>1909</v>
      </c>
      <c r="C477" s="183" t="s">
        <v>1910</v>
      </c>
      <c r="D477" s="183"/>
      <c r="E477" s="183" t="s">
        <v>1911</v>
      </c>
      <c r="F477" s="272">
        <v>0.31879999999999997</v>
      </c>
      <c r="G477" s="183" t="s">
        <v>1912</v>
      </c>
      <c r="H477" s="183"/>
      <c r="I477" s="183"/>
      <c r="J477" s="183" t="s">
        <v>44</v>
      </c>
      <c r="K477" s="183"/>
      <c r="L477" s="183"/>
    </row>
    <row r="478" spans="1:12" ht="97.2" customHeight="1">
      <c r="A478" s="181">
        <v>9</v>
      </c>
      <c r="B478" s="182" t="s">
        <v>1913</v>
      </c>
      <c r="C478" s="183" t="s">
        <v>1914</v>
      </c>
      <c r="D478" s="183" t="s">
        <v>1915</v>
      </c>
      <c r="E478" s="183" t="s">
        <v>1916</v>
      </c>
      <c r="F478" s="272">
        <v>0.95720000000000005</v>
      </c>
      <c r="G478" s="183" t="s">
        <v>756</v>
      </c>
      <c r="H478" s="183" t="s">
        <v>1917</v>
      </c>
      <c r="I478" s="183"/>
      <c r="J478" s="183" t="s">
        <v>44</v>
      </c>
      <c r="K478" s="183"/>
      <c r="L478" s="183"/>
    </row>
    <row r="479" spans="1:12" ht="97.2" customHeight="1">
      <c r="A479" s="181">
        <v>10</v>
      </c>
      <c r="B479" s="182" t="s">
        <v>1918</v>
      </c>
      <c r="C479" s="183" t="s">
        <v>1919</v>
      </c>
      <c r="D479" s="183" t="s">
        <v>1920</v>
      </c>
      <c r="E479" s="183" t="s">
        <v>1921</v>
      </c>
      <c r="F479" s="272">
        <v>21.137149999999998</v>
      </c>
      <c r="G479" s="183" t="s">
        <v>756</v>
      </c>
      <c r="H479" s="199" t="s">
        <v>1922</v>
      </c>
      <c r="I479" s="183"/>
      <c r="J479" s="183" t="s">
        <v>44</v>
      </c>
      <c r="K479" s="183"/>
      <c r="L479" s="183"/>
    </row>
    <row r="480" spans="1:12" ht="97.2" customHeight="1">
      <c r="A480" s="181">
        <v>11</v>
      </c>
      <c r="B480" s="182" t="s">
        <v>1923</v>
      </c>
      <c r="C480" s="183" t="s">
        <v>1924</v>
      </c>
      <c r="D480" s="183"/>
      <c r="E480" s="183" t="s">
        <v>1925</v>
      </c>
      <c r="F480" s="272">
        <v>0.47670000000000001</v>
      </c>
      <c r="G480" s="183" t="s">
        <v>733</v>
      </c>
      <c r="H480" s="199" t="s">
        <v>1926</v>
      </c>
      <c r="I480" s="183"/>
      <c r="J480" s="183" t="s">
        <v>44</v>
      </c>
      <c r="K480" s="183"/>
      <c r="L480" s="183"/>
    </row>
    <row r="481" spans="1:12" ht="105.6" customHeight="1">
      <c r="A481" s="181">
        <v>12</v>
      </c>
      <c r="B481" s="182" t="s">
        <v>1927</v>
      </c>
      <c r="C481" s="183" t="s">
        <v>1928</v>
      </c>
      <c r="D481" s="183" t="s">
        <v>1929</v>
      </c>
      <c r="E481" s="183" t="s">
        <v>1930</v>
      </c>
      <c r="F481" s="272">
        <v>0.74560000000000004</v>
      </c>
      <c r="G481" s="183" t="s">
        <v>1912</v>
      </c>
      <c r="H481" s="183"/>
      <c r="I481" s="183"/>
      <c r="J481" s="183" t="s">
        <v>44</v>
      </c>
      <c r="K481" s="183"/>
      <c r="L481" s="183"/>
    </row>
    <row r="482" spans="1:12" ht="105.6" customHeight="1">
      <c r="A482" s="181">
        <v>13</v>
      </c>
      <c r="B482" s="182" t="s">
        <v>1931</v>
      </c>
      <c r="C482" s="183" t="s">
        <v>1898</v>
      </c>
      <c r="D482" s="183" t="s">
        <v>1932</v>
      </c>
      <c r="E482" s="183" t="s">
        <v>1933</v>
      </c>
      <c r="F482" s="272">
        <v>4.0399999999999998E-2</v>
      </c>
      <c r="G482" s="183" t="s">
        <v>743</v>
      </c>
      <c r="H482" s="199" t="s">
        <v>1934</v>
      </c>
      <c r="I482" s="183"/>
      <c r="J482" s="183" t="s">
        <v>44</v>
      </c>
      <c r="K482" s="183"/>
      <c r="L482" s="183"/>
    </row>
    <row r="483" spans="1:12" ht="105.6" customHeight="1">
      <c r="A483" s="181">
        <v>14</v>
      </c>
      <c r="B483" s="182" t="s">
        <v>1935</v>
      </c>
      <c r="C483" s="183" t="s">
        <v>1936</v>
      </c>
      <c r="D483" s="183"/>
      <c r="E483" s="183" t="s">
        <v>1937</v>
      </c>
      <c r="F483" s="272">
        <v>0.93032000000000004</v>
      </c>
      <c r="G483" s="183" t="s">
        <v>1643</v>
      </c>
      <c r="H483" s="183"/>
      <c r="I483" s="183"/>
      <c r="J483" s="183" t="s">
        <v>44</v>
      </c>
      <c r="K483" s="183"/>
      <c r="L483" s="183"/>
    </row>
    <row r="484" spans="1:12" ht="105.6" customHeight="1">
      <c r="A484" s="181">
        <v>15</v>
      </c>
      <c r="B484" s="182" t="s">
        <v>1938</v>
      </c>
      <c r="C484" s="183" t="s">
        <v>1898</v>
      </c>
      <c r="D484" s="183" t="s">
        <v>1939</v>
      </c>
      <c r="E484" s="183" t="s">
        <v>1940</v>
      </c>
      <c r="F484" s="272">
        <v>1.12399</v>
      </c>
      <c r="G484" s="183" t="s">
        <v>1643</v>
      </c>
      <c r="H484" s="199" t="s">
        <v>1941</v>
      </c>
      <c r="I484" s="183"/>
      <c r="J484" s="183" t="s">
        <v>44</v>
      </c>
      <c r="K484" s="183"/>
      <c r="L484" s="183"/>
    </row>
    <row r="485" spans="1:12" ht="105.6" customHeight="1">
      <c r="A485" s="181">
        <v>16</v>
      </c>
      <c r="B485" s="182" t="s">
        <v>1942</v>
      </c>
      <c r="C485" s="183" t="s">
        <v>1943</v>
      </c>
      <c r="D485" s="183"/>
      <c r="E485" s="183" t="s">
        <v>1944</v>
      </c>
      <c r="F485" s="272">
        <v>0.88391000000000008</v>
      </c>
      <c r="G485" s="183" t="s">
        <v>733</v>
      </c>
      <c r="H485" s="183" t="s">
        <v>1945</v>
      </c>
      <c r="I485" s="183"/>
      <c r="J485" s="183" t="s">
        <v>44</v>
      </c>
      <c r="K485" s="183"/>
      <c r="L485" s="183"/>
    </row>
    <row r="486" spans="1:12" ht="105.6" customHeight="1">
      <c r="A486" s="181">
        <v>17</v>
      </c>
      <c r="B486" s="182" t="s">
        <v>1946</v>
      </c>
      <c r="C486" s="183" t="s">
        <v>1947</v>
      </c>
      <c r="D486" s="183" t="s">
        <v>1948</v>
      </c>
      <c r="E486" s="183" t="s">
        <v>1949</v>
      </c>
      <c r="F486" s="272">
        <v>7.0001499999999997</v>
      </c>
      <c r="G486" s="183" t="s">
        <v>1950</v>
      </c>
      <c r="H486" s="183"/>
      <c r="I486" s="183"/>
      <c r="J486" s="183" t="s">
        <v>44</v>
      </c>
      <c r="K486" s="183"/>
      <c r="L486" s="183"/>
    </row>
    <row r="487" spans="1:12" ht="105.6" customHeight="1">
      <c r="A487" s="181">
        <v>18</v>
      </c>
      <c r="B487" s="182" t="s">
        <v>1951</v>
      </c>
      <c r="C487" s="183" t="s">
        <v>1952</v>
      </c>
      <c r="D487" s="183" t="s">
        <v>1953</v>
      </c>
      <c r="E487" s="183" t="s">
        <v>1954</v>
      </c>
      <c r="F487" s="272">
        <v>0.58150000000000002</v>
      </c>
      <c r="G487" s="183" t="s">
        <v>733</v>
      </c>
      <c r="H487" s="183" t="s">
        <v>1955</v>
      </c>
      <c r="I487" s="183"/>
      <c r="J487" s="183" t="s">
        <v>44</v>
      </c>
      <c r="K487" s="183"/>
      <c r="L487" s="183"/>
    </row>
    <row r="488" spans="1:12" ht="105.6" customHeight="1">
      <c r="A488" s="181">
        <v>19</v>
      </c>
      <c r="B488" s="182" t="s">
        <v>1956</v>
      </c>
      <c r="C488" s="183" t="s">
        <v>1957</v>
      </c>
      <c r="D488" s="183" t="s">
        <v>1958</v>
      </c>
      <c r="E488" s="183" t="s">
        <v>1959</v>
      </c>
      <c r="F488" s="272">
        <v>0.22420000000000001</v>
      </c>
      <c r="G488" s="183" t="s">
        <v>733</v>
      </c>
      <c r="H488" s="183"/>
      <c r="I488" s="183"/>
      <c r="J488" s="183" t="s">
        <v>44</v>
      </c>
      <c r="K488" s="183"/>
      <c r="L488" s="183"/>
    </row>
    <row r="489" spans="1:12" ht="75.599999999999994" customHeight="1">
      <c r="A489" s="181">
        <v>20</v>
      </c>
      <c r="B489" s="182" t="s">
        <v>1960</v>
      </c>
      <c r="C489" s="183" t="s">
        <v>1961</v>
      </c>
      <c r="D489" s="183" t="s">
        <v>1962</v>
      </c>
      <c r="E489" s="183" t="s">
        <v>1963</v>
      </c>
      <c r="F489" s="272">
        <v>28.094929999999998</v>
      </c>
      <c r="G489" s="183" t="s">
        <v>756</v>
      </c>
      <c r="H489" s="183"/>
      <c r="I489" s="183"/>
      <c r="J489" s="183" t="s">
        <v>44</v>
      </c>
      <c r="K489" s="183"/>
      <c r="L489" s="183"/>
    </row>
    <row r="490" spans="1:12" ht="75.599999999999994" customHeight="1">
      <c r="A490" s="181">
        <v>21</v>
      </c>
      <c r="B490" s="182" t="s">
        <v>1964</v>
      </c>
      <c r="C490" s="183" t="s">
        <v>1952</v>
      </c>
      <c r="D490" s="183" t="s">
        <v>1965</v>
      </c>
      <c r="E490" s="183" t="s">
        <v>1966</v>
      </c>
      <c r="F490" s="272">
        <v>19.943449999999999</v>
      </c>
      <c r="G490" s="183" t="s">
        <v>756</v>
      </c>
      <c r="H490" s="183"/>
      <c r="I490" s="183"/>
      <c r="J490" s="183" t="s">
        <v>44</v>
      </c>
      <c r="K490" s="183"/>
      <c r="L490" s="183" t="s">
        <v>1967</v>
      </c>
    </row>
    <row r="491" spans="1:12" ht="118.95" customHeight="1">
      <c r="A491" s="181">
        <v>22</v>
      </c>
      <c r="B491" s="182" t="s">
        <v>1968</v>
      </c>
      <c r="C491" s="183" t="s">
        <v>1969</v>
      </c>
      <c r="D491" s="183" t="s">
        <v>1970</v>
      </c>
      <c r="E491" s="183" t="s">
        <v>1971</v>
      </c>
      <c r="F491" s="272">
        <v>0.34842000000000001</v>
      </c>
      <c r="G491" s="183" t="s">
        <v>1643</v>
      </c>
      <c r="H491" s="183" t="s">
        <v>1972</v>
      </c>
      <c r="I491" s="183"/>
      <c r="J491" s="183" t="s">
        <v>44</v>
      </c>
      <c r="K491" s="183"/>
      <c r="L491" s="183"/>
    </row>
    <row r="492" spans="1:12" ht="154.94999999999999" customHeight="1">
      <c r="A492" s="181">
        <v>23</v>
      </c>
      <c r="B492" s="182" t="s">
        <v>1973</v>
      </c>
      <c r="C492" s="183" t="s">
        <v>1969</v>
      </c>
      <c r="D492" s="183" t="s">
        <v>1974</v>
      </c>
      <c r="E492" s="183" t="s">
        <v>1975</v>
      </c>
      <c r="F492" s="272">
        <v>1.46478</v>
      </c>
      <c r="G492" s="183" t="s">
        <v>1643</v>
      </c>
      <c r="H492" s="183" t="s">
        <v>1972</v>
      </c>
      <c r="I492" s="183"/>
      <c r="J492" s="183" t="s">
        <v>44</v>
      </c>
      <c r="K492" s="183"/>
      <c r="L492" s="183"/>
    </row>
    <row r="493" spans="1:12" ht="72">
      <c r="A493" s="181">
        <v>24</v>
      </c>
      <c r="B493" s="182" t="s">
        <v>1976</v>
      </c>
      <c r="C493" s="183" t="s">
        <v>1977</v>
      </c>
      <c r="D493" s="183" t="s">
        <v>1978</v>
      </c>
      <c r="E493" s="183" t="s">
        <v>1979</v>
      </c>
      <c r="F493" s="272">
        <v>15.219150000000001</v>
      </c>
      <c r="G493" s="183" t="s">
        <v>756</v>
      </c>
      <c r="H493" s="183" t="s">
        <v>1980</v>
      </c>
      <c r="I493" s="183"/>
      <c r="J493" s="183" t="s">
        <v>44</v>
      </c>
      <c r="K493" s="183"/>
      <c r="L493" s="183"/>
    </row>
    <row r="494" spans="1:12" ht="72">
      <c r="A494" s="181">
        <v>25</v>
      </c>
      <c r="B494" s="182" t="s">
        <v>1981</v>
      </c>
      <c r="C494" s="183" t="s">
        <v>1982</v>
      </c>
      <c r="D494" s="183"/>
      <c r="E494" s="183" t="s">
        <v>1983</v>
      </c>
      <c r="F494" s="272">
        <v>17.8123</v>
      </c>
      <c r="G494" s="183" t="s">
        <v>743</v>
      </c>
      <c r="H494" s="183" t="s">
        <v>1980</v>
      </c>
      <c r="I494" s="183"/>
      <c r="J494" s="183" t="s">
        <v>44</v>
      </c>
      <c r="K494" s="183"/>
      <c r="L494" s="183"/>
    </row>
    <row r="495" spans="1:12" ht="108" customHeight="1">
      <c r="A495" s="181">
        <v>26</v>
      </c>
      <c r="B495" s="182" t="s">
        <v>1984</v>
      </c>
      <c r="C495" s="183" t="s">
        <v>1985</v>
      </c>
      <c r="D495" s="183" t="s">
        <v>1986</v>
      </c>
      <c r="E495" s="183" t="s">
        <v>1987</v>
      </c>
      <c r="F495" s="272">
        <v>1.59562</v>
      </c>
      <c r="G495" s="183" t="s">
        <v>733</v>
      </c>
      <c r="H495" s="183"/>
      <c r="I495" s="183"/>
      <c r="J495" s="183" t="s">
        <v>44</v>
      </c>
      <c r="K495" s="183"/>
      <c r="L495" s="183"/>
    </row>
    <row r="496" spans="1:12" ht="108" customHeight="1">
      <c r="A496" s="181">
        <v>27</v>
      </c>
      <c r="B496" s="182" t="s">
        <v>1988</v>
      </c>
      <c r="C496" s="183" t="s">
        <v>1989</v>
      </c>
      <c r="D496" s="183" t="s">
        <v>1990</v>
      </c>
      <c r="E496" s="183" t="s">
        <v>1991</v>
      </c>
      <c r="F496" s="272">
        <v>1.5006200000000001</v>
      </c>
      <c r="G496" s="183" t="s">
        <v>1662</v>
      </c>
      <c r="H496" s="183"/>
      <c r="I496" s="183"/>
      <c r="J496" s="183" t="s">
        <v>44</v>
      </c>
      <c r="K496" s="183"/>
      <c r="L496" s="183"/>
    </row>
    <row r="497" spans="1:12" ht="108" customHeight="1">
      <c r="A497" s="181">
        <v>28</v>
      </c>
      <c r="B497" s="182" t="s">
        <v>1992</v>
      </c>
      <c r="C497" s="183" t="s">
        <v>1993</v>
      </c>
      <c r="D497" s="183" t="s">
        <v>1994</v>
      </c>
      <c r="E497" s="183" t="s">
        <v>1995</v>
      </c>
      <c r="F497" s="272">
        <v>0.18704999999999999</v>
      </c>
      <c r="G497" s="183" t="s">
        <v>733</v>
      </c>
      <c r="H497" s="183"/>
      <c r="I497" s="183"/>
      <c r="J497" s="183" t="s">
        <v>44</v>
      </c>
      <c r="K497" s="183"/>
      <c r="L497" s="183"/>
    </row>
    <row r="498" spans="1:12" ht="108" customHeight="1">
      <c r="A498" s="181">
        <v>29</v>
      </c>
      <c r="B498" s="182" t="s">
        <v>1996</v>
      </c>
      <c r="C498" s="183" t="s">
        <v>1997</v>
      </c>
      <c r="D498" s="183" t="s">
        <v>1998</v>
      </c>
      <c r="E498" s="183" t="s">
        <v>1999</v>
      </c>
      <c r="F498" s="272">
        <v>2.0550000000000002</v>
      </c>
      <c r="G498" s="183" t="s">
        <v>743</v>
      </c>
      <c r="H498" s="183" t="s">
        <v>2000</v>
      </c>
      <c r="I498" s="183"/>
      <c r="J498" s="183" t="s">
        <v>44</v>
      </c>
      <c r="K498" s="183"/>
      <c r="L498" s="183"/>
    </row>
    <row r="499" spans="1:12" ht="108" customHeight="1">
      <c r="A499" s="181">
        <v>30</v>
      </c>
      <c r="B499" s="182" t="s">
        <v>2001</v>
      </c>
      <c r="C499" s="183" t="s">
        <v>2002</v>
      </c>
      <c r="D499" s="183" t="s">
        <v>2003</v>
      </c>
      <c r="E499" s="183" t="s">
        <v>2004</v>
      </c>
      <c r="F499" s="272">
        <v>0.98465000000000003</v>
      </c>
      <c r="G499" s="183" t="s">
        <v>2005</v>
      </c>
      <c r="H499" s="183"/>
      <c r="I499" s="183"/>
      <c r="J499" s="183" t="s">
        <v>44</v>
      </c>
      <c r="K499" s="183"/>
      <c r="L499" s="183"/>
    </row>
    <row r="500" spans="1:12" ht="108" customHeight="1">
      <c r="A500" s="181">
        <v>31</v>
      </c>
      <c r="B500" s="182" t="s">
        <v>2006</v>
      </c>
      <c r="C500" s="183" t="s">
        <v>2007</v>
      </c>
      <c r="D500" s="183" t="s">
        <v>2008</v>
      </c>
      <c r="E500" s="183" t="s">
        <v>2009</v>
      </c>
      <c r="F500" s="272">
        <v>0.5</v>
      </c>
      <c r="G500" s="183" t="s">
        <v>1950</v>
      </c>
      <c r="H500" s="183"/>
      <c r="I500" s="183"/>
      <c r="J500" s="183" t="s">
        <v>44</v>
      </c>
      <c r="K500" s="183"/>
      <c r="L500" s="183"/>
    </row>
    <row r="501" spans="1:12" ht="108" customHeight="1">
      <c r="A501" s="181">
        <v>32</v>
      </c>
      <c r="B501" s="182" t="s">
        <v>2010</v>
      </c>
      <c r="C501" s="183" t="s">
        <v>2011</v>
      </c>
      <c r="D501" s="183" t="s">
        <v>2012</v>
      </c>
      <c r="E501" s="183" t="s">
        <v>2013</v>
      </c>
      <c r="F501" s="272">
        <v>1</v>
      </c>
      <c r="G501" s="183" t="s">
        <v>743</v>
      </c>
      <c r="H501" s="183" t="s">
        <v>1908</v>
      </c>
      <c r="I501" s="183"/>
      <c r="J501" s="183" t="s">
        <v>44</v>
      </c>
      <c r="K501" s="183"/>
      <c r="L501" s="183"/>
    </row>
    <row r="502" spans="1:12" ht="108" customHeight="1">
      <c r="A502" s="181">
        <v>33</v>
      </c>
      <c r="B502" s="182" t="s">
        <v>2014</v>
      </c>
      <c r="C502" s="183" t="s">
        <v>2015</v>
      </c>
      <c r="D502" s="183"/>
      <c r="E502" s="183" t="s">
        <v>2016</v>
      </c>
      <c r="F502" s="272">
        <v>1.6530200000000002</v>
      </c>
      <c r="G502" s="183" t="s">
        <v>743</v>
      </c>
      <c r="H502" s="183" t="s">
        <v>2017</v>
      </c>
      <c r="I502" s="183"/>
      <c r="J502" s="183" t="s">
        <v>44</v>
      </c>
      <c r="K502" s="183"/>
      <c r="L502" s="183"/>
    </row>
    <row r="503" spans="1:12" ht="108" customHeight="1">
      <c r="A503" s="181">
        <v>34</v>
      </c>
      <c r="B503" s="182" t="s">
        <v>2018</v>
      </c>
      <c r="C503" s="183" t="s">
        <v>2019</v>
      </c>
      <c r="D503" s="183" t="s">
        <v>2020</v>
      </c>
      <c r="E503" s="183" t="s">
        <v>2021</v>
      </c>
      <c r="F503" s="272">
        <v>1.9131499999999999</v>
      </c>
      <c r="G503" s="183" t="s">
        <v>743</v>
      </c>
      <c r="H503" s="183"/>
      <c r="I503" s="183"/>
      <c r="J503" s="183" t="s">
        <v>44</v>
      </c>
      <c r="K503" s="183"/>
      <c r="L503" s="183"/>
    </row>
    <row r="504" spans="1:12" ht="108" customHeight="1">
      <c r="A504" s="181">
        <v>35</v>
      </c>
      <c r="B504" s="182" t="s">
        <v>2022</v>
      </c>
      <c r="C504" s="183" t="s">
        <v>2023</v>
      </c>
      <c r="D504" s="183" t="s">
        <v>2024</v>
      </c>
      <c r="E504" s="183" t="s">
        <v>2025</v>
      </c>
      <c r="F504" s="272">
        <v>1.12276</v>
      </c>
      <c r="G504" s="183" t="s">
        <v>733</v>
      </c>
      <c r="H504" s="183"/>
      <c r="I504" s="183"/>
      <c r="J504" s="183" t="s">
        <v>44</v>
      </c>
      <c r="K504" s="183"/>
      <c r="L504" s="183"/>
    </row>
    <row r="505" spans="1:12" ht="108" customHeight="1">
      <c r="A505" s="181">
        <v>36</v>
      </c>
      <c r="B505" s="182" t="s">
        <v>2026</v>
      </c>
      <c r="C505" s="183" t="s">
        <v>2027</v>
      </c>
      <c r="D505" s="183" t="s">
        <v>2024</v>
      </c>
      <c r="E505" s="183" t="s">
        <v>2028</v>
      </c>
      <c r="F505" s="272">
        <v>1.29129</v>
      </c>
      <c r="G505" s="183" t="s">
        <v>733</v>
      </c>
      <c r="H505" s="183"/>
      <c r="I505" s="183"/>
      <c r="J505" s="183" t="s">
        <v>44</v>
      </c>
      <c r="K505" s="183"/>
      <c r="L505" s="183"/>
    </row>
    <row r="506" spans="1:12" ht="108" customHeight="1">
      <c r="A506" s="181">
        <v>37</v>
      </c>
      <c r="B506" s="182" t="s">
        <v>2029</v>
      </c>
      <c r="C506" s="183" t="s">
        <v>2015</v>
      </c>
      <c r="D506" s="183" t="s">
        <v>2030</v>
      </c>
      <c r="E506" s="183" t="s">
        <v>2031</v>
      </c>
      <c r="F506" s="272">
        <v>8.3503100000000003</v>
      </c>
      <c r="G506" s="183" t="s">
        <v>1643</v>
      </c>
      <c r="H506" s="183" t="s">
        <v>2032</v>
      </c>
      <c r="I506" s="183"/>
      <c r="J506" s="183" t="s">
        <v>44</v>
      </c>
      <c r="K506" s="183"/>
      <c r="L506" s="183"/>
    </row>
    <row r="507" spans="1:12" ht="108" customHeight="1">
      <c r="A507" s="181">
        <v>38</v>
      </c>
      <c r="B507" s="182" t="s">
        <v>2033</v>
      </c>
      <c r="C507" s="183" t="s">
        <v>2034</v>
      </c>
      <c r="D507" s="183" t="s">
        <v>2035</v>
      </c>
      <c r="E507" s="183" t="s">
        <v>2036</v>
      </c>
      <c r="F507" s="272">
        <v>3.2363</v>
      </c>
      <c r="G507" s="183" t="s">
        <v>1662</v>
      </c>
      <c r="H507" s="183"/>
      <c r="I507" s="183"/>
      <c r="J507" s="183" t="s">
        <v>44</v>
      </c>
      <c r="K507" s="183"/>
      <c r="L507" s="183"/>
    </row>
    <row r="508" spans="1:12" ht="108" customHeight="1">
      <c r="A508" s="181">
        <v>39</v>
      </c>
      <c r="B508" s="182" t="s">
        <v>2037</v>
      </c>
      <c r="C508" s="183" t="s">
        <v>2038</v>
      </c>
      <c r="D508" s="183"/>
      <c r="E508" s="183" t="s">
        <v>2039</v>
      </c>
      <c r="F508" s="272">
        <v>7.0499999999999993E-2</v>
      </c>
      <c r="G508" s="183" t="s">
        <v>733</v>
      </c>
      <c r="H508" s="183" t="s">
        <v>2040</v>
      </c>
      <c r="I508" s="183"/>
      <c r="J508" s="183" t="s">
        <v>44</v>
      </c>
      <c r="K508" s="183"/>
      <c r="L508" s="183"/>
    </row>
    <row r="509" spans="1:12" ht="56.4" customHeight="1">
      <c r="A509" s="177"/>
      <c r="B509" s="178" t="s">
        <v>2042</v>
      </c>
      <c r="C509" s="261">
        <f t="shared" ref="C509:E509" si="48">COUNTA(C510:C511)</f>
        <v>2</v>
      </c>
      <c r="D509" s="261">
        <f t="shared" si="48"/>
        <v>2</v>
      </c>
      <c r="E509" s="261">
        <f t="shared" si="48"/>
        <v>0</v>
      </c>
      <c r="F509" s="262">
        <f>SUM(F510:F511)</f>
        <v>19</v>
      </c>
      <c r="G509" s="179">
        <f t="shared" ref="G509:L509" si="49">COUNTA(G510:G511)</f>
        <v>2</v>
      </c>
      <c r="H509" s="179">
        <f t="shared" si="49"/>
        <v>1</v>
      </c>
      <c r="I509" s="179">
        <f t="shared" si="49"/>
        <v>0</v>
      </c>
      <c r="J509" s="179">
        <f t="shared" si="49"/>
        <v>2</v>
      </c>
      <c r="K509" s="179">
        <f t="shared" si="49"/>
        <v>0</v>
      </c>
      <c r="L509" s="179">
        <f t="shared" si="49"/>
        <v>0</v>
      </c>
    </row>
    <row r="510" spans="1:12" ht="74.400000000000006" customHeight="1">
      <c r="A510" s="181">
        <v>40</v>
      </c>
      <c r="B510" s="182" t="s">
        <v>2043</v>
      </c>
      <c r="C510" s="183" t="s">
        <v>2044</v>
      </c>
      <c r="D510" s="183" t="s">
        <v>2045</v>
      </c>
      <c r="E510" s="183"/>
      <c r="F510" s="272">
        <v>15</v>
      </c>
      <c r="G510" s="183" t="s">
        <v>2046</v>
      </c>
      <c r="H510" s="183"/>
      <c r="I510" s="183"/>
      <c r="J510" s="183" t="s">
        <v>44</v>
      </c>
      <c r="K510" s="183"/>
      <c r="L510" s="183"/>
    </row>
    <row r="511" spans="1:12" ht="74.400000000000006" customHeight="1">
      <c r="A511" s="181">
        <v>41</v>
      </c>
      <c r="B511" s="182" t="s">
        <v>2047</v>
      </c>
      <c r="C511" s="183" t="s">
        <v>2048</v>
      </c>
      <c r="D511" s="183" t="s">
        <v>2049</v>
      </c>
      <c r="E511" s="183"/>
      <c r="F511" s="272">
        <v>4</v>
      </c>
      <c r="G511" s="183" t="s">
        <v>2046</v>
      </c>
      <c r="H511" s="183" t="s">
        <v>2050</v>
      </c>
      <c r="I511" s="183"/>
      <c r="J511" s="183" t="s">
        <v>44</v>
      </c>
      <c r="K511" s="183"/>
      <c r="L511" s="183"/>
    </row>
    <row r="512" spans="1:12" hidden="1">
      <c r="A512" s="177" t="s">
        <v>2051</v>
      </c>
      <c r="B512" s="178" t="s">
        <v>2052</v>
      </c>
      <c r="C512" s="179"/>
      <c r="D512" s="179"/>
      <c r="E512" s="179"/>
      <c r="F512" s="180"/>
      <c r="G512" s="179"/>
      <c r="H512" s="179"/>
      <c r="I512" s="179"/>
      <c r="J512" s="179"/>
      <c r="K512" s="183"/>
      <c r="L512" s="183"/>
    </row>
    <row r="513" spans="1:12" hidden="1">
      <c r="A513" s="181"/>
      <c r="B513" s="178"/>
      <c r="C513" s="179"/>
      <c r="D513" s="179"/>
      <c r="E513" s="179"/>
      <c r="F513" s="180"/>
      <c r="G513" s="179"/>
      <c r="H513" s="179"/>
      <c r="I513" s="179"/>
      <c r="J513" s="179"/>
      <c r="K513" s="183"/>
      <c r="L513" s="183"/>
    </row>
    <row r="514" spans="1:12" ht="43.2" customHeight="1">
      <c r="A514" s="177"/>
      <c r="B514" s="178" t="s">
        <v>2054</v>
      </c>
      <c r="C514" s="261">
        <f t="shared" ref="C514:E514" si="50">COUNTA(C515:C525)</f>
        <v>11</v>
      </c>
      <c r="D514" s="261">
        <f t="shared" si="50"/>
        <v>11</v>
      </c>
      <c r="E514" s="261">
        <f t="shared" si="50"/>
        <v>10</v>
      </c>
      <c r="F514" s="262">
        <f>SUM(F515:F525)</f>
        <v>232.26</v>
      </c>
      <c r="G514" s="179">
        <f t="shared" ref="G514:L514" si="51">COUNTA(G515:G525)</f>
        <v>5</v>
      </c>
      <c r="H514" s="179">
        <f t="shared" si="51"/>
        <v>5</v>
      </c>
      <c r="I514" s="179">
        <f t="shared" si="51"/>
        <v>0</v>
      </c>
      <c r="J514" s="179">
        <f t="shared" si="51"/>
        <v>5</v>
      </c>
      <c r="K514" s="179">
        <f t="shared" si="51"/>
        <v>5</v>
      </c>
      <c r="L514" s="179">
        <f t="shared" si="51"/>
        <v>0</v>
      </c>
    </row>
    <row r="515" spans="1:12" ht="116.4" customHeight="1">
      <c r="A515" s="181">
        <v>1</v>
      </c>
      <c r="B515" s="182" t="s">
        <v>2055</v>
      </c>
      <c r="C515" s="183" t="s">
        <v>2056</v>
      </c>
      <c r="D515" s="183" t="s">
        <v>2057</v>
      </c>
      <c r="E515" s="183" t="s">
        <v>2058</v>
      </c>
      <c r="F515" s="272">
        <v>9.19</v>
      </c>
      <c r="G515" s="183" t="s">
        <v>914</v>
      </c>
      <c r="H515" s="183" t="s">
        <v>2059</v>
      </c>
      <c r="I515" s="179"/>
      <c r="J515" s="183" t="s">
        <v>44</v>
      </c>
      <c r="K515" s="183" t="s">
        <v>2060</v>
      </c>
      <c r="L515" s="179"/>
    </row>
    <row r="516" spans="1:12" ht="116.4" customHeight="1">
      <c r="A516" s="181">
        <v>2</v>
      </c>
      <c r="B516" s="200" t="s">
        <v>2061</v>
      </c>
      <c r="C516" s="183" t="s">
        <v>2062</v>
      </c>
      <c r="D516" s="183" t="s">
        <v>2063</v>
      </c>
      <c r="E516" s="183" t="s">
        <v>2064</v>
      </c>
      <c r="F516" s="272">
        <v>0.1</v>
      </c>
      <c r="G516" s="183" t="s">
        <v>2065</v>
      </c>
      <c r="H516" s="183" t="s">
        <v>2066</v>
      </c>
      <c r="I516" s="179"/>
      <c r="J516" s="179" t="s">
        <v>44</v>
      </c>
      <c r="K516" s="183" t="s">
        <v>2067</v>
      </c>
      <c r="L516" s="179"/>
    </row>
    <row r="517" spans="1:12" ht="116.4" customHeight="1">
      <c r="A517" s="181">
        <v>3</v>
      </c>
      <c r="B517" s="200" t="s">
        <v>2068</v>
      </c>
      <c r="C517" s="183" t="s">
        <v>2069</v>
      </c>
      <c r="D517" s="183" t="s">
        <v>2070</v>
      </c>
      <c r="E517" s="183" t="s">
        <v>2071</v>
      </c>
      <c r="F517" s="272">
        <v>1.76</v>
      </c>
      <c r="G517" s="183" t="s">
        <v>2072</v>
      </c>
      <c r="H517" s="183" t="s">
        <v>2073</v>
      </c>
      <c r="I517" s="179"/>
      <c r="J517" s="179" t="s">
        <v>44</v>
      </c>
      <c r="K517" s="183" t="s">
        <v>2074</v>
      </c>
      <c r="L517" s="179"/>
    </row>
    <row r="518" spans="1:12" ht="116.4" customHeight="1">
      <c r="A518" s="181">
        <v>4</v>
      </c>
      <c r="B518" s="200" t="s">
        <v>2075</v>
      </c>
      <c r="C518" s="183" t="s">
        <v>2076</v>
      </c>
      <c r="D518" s="183" t="s">
        <v>2077</v>
      </c>
      <c r="E518" s="183" t="s">
        <v>2078</v>
      </c>
      <c r="F518" s="272">
        <v>103.72</v>
      </c>
      <c r="G518" s="183" t="s">
        <v>2079</v>
      </c>
      <c r="H518" s="183" t="s">
        <v>2080</v>
      </c>
      <c r="I518" s="179"/>
      <c r="J518" s="179" t="s">
        <v>44</v>
      </c>
      <c r="K518" s="183" t="s">
        <v>2081</v>
      </c>
      <c r="L518" s="179"/>
    </row>
    <row r="519" spans="1:12" ht="116.4" customHeight="1">
      <c r="A519" s="181">
        <v>5</v>
      </c>
      <c r="B519" s="200" t="s">
        <v>2082</v>
      </c>
      <c r="C519" s="183" t="s">
        <v>2083</v>
      </c>
      <c r="D519" s="183" t="s">
        <v>2084</v>
      </c>
      <c r="E519" s="183" t="s">
        <v>2085</v>
      </c>
      <c r="F519" s="272">
        <v>1.57</v>
      </c>
      <c r="G519" s="183" t="s">
        <v>2086</v>
      </c>
      <c r="H519" s="183" t="s">
        <v>2087</v>
      </c>
      <c r="I519" s="179"/>
      <c r="J519" s="179" t="s">
        <v>44</v>
      </c>
      <c r="K519" s="183" t="s">
        <v>2088</v>
      </c>
      <c r="L519" s="179"/>
    </row>
    <row r="520" spans="1:12" ht="116.4" customHeight="1">
      <c r="A520" s="181">
        <v>6</v>
      </c>
      <c r="B520" s="200" t="s">
        <v>2089</v>
      </c>
      <c r="C520" s="183" t="s">
        <v>2090</v>
      </c>
      <c r="D520" s="183" t="s">
        <v>2091</v>
      </c>
      <c r="E520" s="183" t="s">
        <v>2092</v>
      </c>
      <c r="F520" s="272">
        <v>1.52</v>
      </c>
      <c r="G520" s="183"/>
      <c r="H520" s="183"/>
      <c r="I520" s="183"/>
      <c r="J520" s="183"/>
      <c r="K520" s="201"/>
      <c r="L520" s="183"/>
    </row>
    <row r="521" spans="1:12" ht="116.4" customHeight="1">
      <c r="A521" s="181">
        <v>7</v>
      </c>
      <c r="B521" s="200" t="s">
        <v>2093</v>
      </c>
      <c r="C521" s="183" t="s">
        <v>2094</v>
      </c>
      <c r="D521" s="183" t="s">
        <v>2095</v>
      </c>
      <c r="E521" s="183" t="s">
        <v>2096</v>
      </c>
      <c r="F521" s="272">
        <v>69.2</v>
      </c>
      <c r="G521" s="183"/>
      <c r="H521" s="183"/>
      <c r="I521" s="183"/>
      <c r="J521" s="183"/>
      <c r="K521" s="183"/>
      <c r="L521" s="183"/>
    </row>
    <row r="522" spans="1:12" ht="116.4" customHeight="1">
      <c r="A522" s="181">
        <v>8</v>
      </c>
      <c r="B522" s="200" t="s">
        <v>2097</v>
      </c>
      <c r="C522" s="183" t="s">
        <v>2098</v>
      </c>
      <c r="D522" s="183" t="s">
        <v>2099</v>
      </c>
      <c r="E522" s="183"/>
      <c r="F522" s="272">
        <v>15.3</v>
      </c>
      <c r="G522" s="183"/>
      <c r="H522" s="183"/>
      <c r="I522" s="183"/>
      <c r="J522" s="183"/>
      <c r="K522" s="183"/>
      <c r="L522" s="183"/>
    </row>
    <row r="523" spans="1:12" ht="116.4" customHeight="1">
      <c r="A523" s="181">
        <v>9</v>
      </c>
      <c r="B523" s="200" t="s">
        <v>2100</v>
      </c>
      <c r="C523" s="183" t="s">
        <v>2101</v>
      </c>
      <c r="D523" s="183" t="s">
        <v>2102</v>
      </c>
      <c r="E523" s="183" t="s">
        <v>2103</v>
      </c>
      <c r="F523" s="272">
        <v>4.2</v>
      </c>
      <c r="G523" s="183"/>
      <c r="H523" s="183"/>
      <c r="I523" s="183"/>
      <c r="J523" s="183"/>
      <c r="K523" s="183"/>
      <c r="L523" s="183"/>
    </row>
    <row r="524" spans="1:12" ht="116.4" customHeight="1">
      <c r="A524" s="181">
        <v>10</v>
      </c>
      <c r="B524" s="200" t="s">
        <v>2104</v>
      </c>
      <c r="C524" s="183" t="s">
        <v>2105</v>
      </c>
      <c r="D524" s="183" t="s">
        <v>2106</v>
      </c>
      <c r="E524" s="183" t="s">
        <v>2107</v>
      </c>
      <c r="F524" s="272">
        <v>20.5</v>
      </c>
      <c r="G524" s="183"/>
      <c r="H524" s="183"/>
      <c r="I524" s="183"/>
      <c r="J524" s="183"/>
      <c r="K524" s="183"/>
      <c r="L524" s="183"/>
    </row>
    <row r="525" spans="1:12" ht="116.4" customHeight="1">
      <c r="A525" s="181">
        <v>11</v>
      </c>
      <c r="B525" s="200" t="s">
        <v>2108</v>
      </c>
      <c r="C525" s="183" t="s">
        <v>2109</v>
      </c>
      <c r="D525" s="183" t="s">
        <v>2110</v>
      </c>
      <c r="E525" s="183" t="s">
        <v>2111</v>
      </c>
      <c r="F525" s="181">
        <v>5.2</v>
      </c>
      <c r="G525" s="183"/>
      <c r="H525" s="183"/>
      <c r="I525" s="183"/>
      <c r="J525" s="183"/>
      <c r="K525" s="183"/>
      <c r="L525" s="183"/>
    </row>
    <row r="526" spans="1:12" ht="60" customHeight="1">
      <c r="A526" s="177"/>
      <c r="B526" s="276" t="s">
        <v>6689</v>
      </c>
      <c r="C526" s="261">
        <f>C527+C637+ C746+C801+C818+C864+C889+C968+C978+C991+C993+C1020+C1035+C1056</f>
        <v>594</v>
      </c>
      <c r="D526" s="261">
        <f t="shared" ref="D526:L526" si="52">D527+D801+D818+D864+D968+D978+D991+D993+D1020</f>
        <v>122</v>
      </c>
      <c r="E526" s="261">
        <f t="shared" si="52"/>
        <v>193</v>
      </c>
      <c r="F526" s="262">
        <f t="shared" si="52"/>
        <v>2598.5812499999993</v>
      </c>
      <c r="G526" s="179">
        <f t="shared" si="52"/>
        <v>171</v>
      </c>
      <c r="H526" s="179">
        <f t="shared" si="52"/>
        <v>174</v>
      </c>
      <c r="I526" s="179">
        <f t="shared" si="52"/>
        <v>13</v>
      </c>
      <c r="J526" s="179">
        <f t="shared" si="52"/>
        <v>159</v>
      </c>
      <c r="K526" s="179">
        <f t="shared" si="52"/>
        <v>248</v>
      </c>
      <c r="L526" s="179">
        <f t="shared" si="52"/>
        <v>123</v>
      </c>
    </row>
    <row r="527" spans="1:12" ht="48.6" customHeight="1">
      <c r="A527" s="202"/>
      <c r="B527" s="178" t="s">
        <v>2114</v>
      </c>
      <c r="C527" s="264">
        <f t="shared" ref="C527:E527" si="53">COUNTA(C528:C636)+1</f>
        <v>110</v>
      </c>
      <c r="D527" s="264">
        <f t="shared" si="53"/>
        <v>77</v>
      </c>
      <c r="E527" s="264">
        <f t="shared" si="53"/>
        <v>104</v>
      </c>
      <c r="F527" s="262">
        <v>278.95</v>
      </c>
      <c r="G527" s="177">
        <f t="shared" ref="G527:J527" si="54">COUNTA(G528:G746)</f>
        <v>110</v>
      </c>
      <c r="H527" s="177">
        <f t="shared" si="54"/>
        <v>142</v>
      </c>
      <c r="I527" s="177">
        <f t="shared" si="54"/>
        <v>6</v>
      </c>
      <c r="J527" s="177">
        <f t="shared" si="54"/>
        <v>98</v>
      </c>
      <c r="K527" s="177">
        <f>COUNTA(K528:K746)</f>
        <v>190</v>
      </c>
      <c r="L527" s="177">
        <f>COUNTA(L528:L746)</f>
        <v>104</v>
      </c>
    </row>
    <row r="528" spans="1:12" ht="54">
      <c r="A528" s="193">
        <v>1</v>
      </c>
      <c r="B528" s="182" t="s">
        <v>2115</v>
      </c>
      <c r="C528" s="181" t="s">
        <v>2116</v>
      </c>
      <c r="D528" s="181" t="s">
        <v>2117</v>
      </c>
      <c r="E528" s="181" t="s">
        <v>2118</v>
      </c>
      <c r="F528" s="272">
        <v>0.33058999999999999</v>
      </c>
      <c r="G528" s="181" t="s">
        <v>2119</v>
      </c>
      <c r="H528" s="181" t="s">
        <v>2120</v>
      </c>
      <c r="I528" s="181" t="s">
        <v>2121</v>
      </c>
      <c r="J528" s="181"/>
      <c r="K528" s="181"/>
      <c r="L528" s="181" t="s">
        <v>2122</v>
      </c>
    </row>
    <row r="529" spans="1:12" ht="54">
      <c r="A529" s="193">
        <v>2</v>
      </c>
      <c r="B529" s="182" t="s">
        <v>2123</v>
      </c>
      <c r="C529" s="181" t="s">
        <v>2124</v>
      </c>
      <c r="D529" s="181" t="s">
        <v>2125</v>
      </c>
      <c r="E529" s="181" t="s">
        <v>2126</v>
      </c>
      <c r="F529" s="272">
        <v>1.1861999999999999</v>
      </c>
      <c r="G529" s="181" t="s">
        <v>2127</v>
      </c>
      <c r="H529" s="181" t="s">
        <v>2128</v>
      </c>
      <c r="I529" s="181" t="s">
        <v>2121</v>
      </c>
      <c r="J529" s="181"/>
      <c r="K529" s="181"/>
      <c r="L529" s="181" t="s">
        <v>2122</v>
      </c>
    </row>
    <row r="530" spans="1:12" ht="90">
      <c r="A530" s="193">
        <v>3</v>
      </c>
      <c r="B530" s="182" t="s">
        <v>2129</v>
      </c>
      <c r="C530" s="181" t="s">
        <v>2124</v>
      </c>
      <c r="D530" s="181" t="s">
        <v>2130</v>
      </c>
      <c r="E530" s="181" t="s">
        <v>2131</v>
      </c>
      <c r="F530" s="272">
        <v>1.0003</v>
      </c>
      <c r="G530" s="181" t="s">
        <v>2132</v>
      </c>
      <c r="H530" s="181" t="s">
        <v>2133</v>
      </c>
      <c r="I530" s="181"/>
      <c r="J530" s="181" t="s">
        <v>2134</v>
      </c>
      <c r="K530" s="181" t="s">
        <v>2135</v>
      </c>
      <c r="L530" s="181" t="s">
        <v>2122</v>
      </c>
    </row>
    <row r="531" spans="1:12" ht="144">
      <c r="A531" s="193">
        <v>4</v>
      </c>
      <c r="B531" s="182" t="s">
        <v>2136</v>
      </c>
      <c r="C531" s="181" t="s">
        <v>2124</v>
      </c>
      <c r="D531" s="181"/>
      <c r="E531" s="181" t="s">
        <v>2137</v>
      </c>
      <c r="F531" s="272">
        <v>0.83377999999999997</v>
      </c>
      <c r="G531" s="181" t="s">
        <v>2138</v>
      </c>
      <c r="H531" s="181" t="s">
        <v>2139</v>
      </c>
      <c r="I531" s="181"/>
      <c r="J531" s="181" t="s">
        <v>2134</v>
      </c>
      <c r="K531" s="181" t="s">
        <v>2140</v>
      </c>
      <c r="L531" s="181"/>
    </row>
    <row r="532" spans="1:12" ht="54">
      <c r="A532" s="193">
        <v>5</v>
      </c>
      <c r="B532" s="182" t="s">
        <v>2141</v>
      </c>
      <c r="C532" s="181" t="s">
        <v>2124</v>
      </c>
      <c r="D532" s="181" t="s">
        <v>2142</v>
      </c>
      <c r="E532" s="181" t="s">
        <v>2143</v>
      </c>
      <c r="F532" s="272">
        <v>1.8663700000000001</v>
      </c>
      <c r="G532" s="181" t="s">
        <v>2144</v>
      </c>
      <c r="H532" s="181" t="s">
        <v>2145</v>
      </c>
      <c r="I532" s="181" t="s">
        <v>2121</v>
      </c>
      <c r="J532" s="181"/>
      <c r="K532" s="181"/>
      <c r="L532" s="181" t="s">
        <v>2122</v>
      </c>
    </row>
    <row r="533" spans="1:12" ht="126">
      <c r="A533" s="193">
        <v>6</v>
      </c>
      <c r="B533" s="182" t="s">
        <v>2146</v>
      </c>
      <c r="C533" s="181" t="s">
        <v>2147</v>
      </c>
      <c r="D533" s="181" t="s">
        <v>2148</v>
      </c>
      <c r="E533" s="181" t="s">
        <v>2149</v>
      </c>
      <c r="F533" s="272">
        <v>0.55884</v>
      </c>
      <c r="G533" s="181" t="s">
        <v>2150</v>
      </c>
      <c r="H533" s="181" t="s">
        <v>2151</v>
      </c>
      <c r="I533" s="181"/>
      <c r="J533" s="181" t="s">
        <v>2134</v>
      </c>
      <c r="K533" s="181" t="s">
        <v>2152</v>
      </c>
      <c r="L533" s="181" t="s">
        <v>2122</v>
      </c>
    </row>
    <row r="534" spans="1:12" ht="54">
      <c r="A534" s="193">
        <v>7</v>
      </c>
      <c r="B534" s="182" t="s">
        <v>2153</v>
      </c>
      <c r="C534" s="181" t="s">
        <v>2154</v>
      </c>
      <c r="D534" s="181" t="s">
        <v>2155</v>
      </c>
      <c r="E534" s="181" t="s">
        <v>2156</v>
      </c>
      <c r="F534" s="272">
        <v>1.0010399999999999</v>
      </c>
      <c r="G534" s="181" t="s">
        <v>2157</v>
      </c>
      <c r="H534" s="181" t="s">
        <v>2158</v>
      </c>
      <c r="I534" s="181" t="s">
        <v>2121</v>
      </c>
      <c r="J534" s="181"/>
      <c r="K534" s="181"/>
      <c r="L534" s="181" t="s">
        <v>2122</v>
      </c>
    </row>
    <row r="535" spans="1:12" ht="162">
      <c r="A535" s="193">
        <v>8</v>
      </c>
      <c r="B535" s="182" t="s">
        <v>2159</v>
      </c>
      <c r="C535" s="181" t="s">
        <v>2147</v>
      </c>
      <c r="D535" s="181" t="s">
        <v>2160</v>
      </c>
      <c r="E535" s="181" t="s">
        <v>2161</v>
      </c>
      <c r="F535" s="272">
        <v>2.6541999999999999</v>
      </c>
      <c r="G535" s="181" t="s">
        <v>2162</v>
      </c>
      <c r="H535" s="181" t="s">
        <v>2163</v>
      </c>
      <c r="I535" s="181"/>
      <c r="J535" s="181" t="s">
        <v>2134</v>
      </c>
      <c r="K535" s="181" t="s">
        <v>2164</v>
      </c>
      <c r="L535" s="181"/>
    </row>
    <row r="536" spans="1:12" ht="72">
      <c r="A536" s="193">
        <v>9</v>
      </c>
      <c r="B536" s="182" t="s">
        <v>2165</v>
      </c>
      <c r="C536" s="181" t="s">
        <v>2166</v>
      </c>
      <c r="D536" s="181" t="s">
        <v>2167</v>
      </c>
      <c r="E536" s="181" t="s">
        <v>2168</v>
      </c>
      <c r="F536" s="272">
        <v>1.3338000000000001</v>
      </c>
      <c r="G536" s="181" t="s">
        <v>2169</v>
      </c>
      <c r="H536" s="181" t="s">
        <v>2170</v>
      </c>
      <c r="I536" s="181"/>
      <c r="J536" s="181" t="s">
        <v>2134</v>
      </c>
      <c r="K536" s="181" t="s">
        <v>2171</v>
      </c>
      <c r="L536" s="181"/>
    </row>
    <row r="537" spans="1:12" ht="126">
      <c r="A537" s="193">
        <v>10</v>
      </c>
      <c r="B537" s="182" t="s">
        <v>2172</v>
      </c>
      <c r="C537" s="181" t="s">
        <v>2173</v>
      </c>
      <c r="D537" s="181" t="s">
        <v>2174</v>
      </c>
      <c r="E537" s="181" t="s">
        <v>2175</v>
      </c>
      <c r="F537" s="272">
        <v>1.8156299999999999</v>
      </c>
      <c r="G537" s="181" t="s">
        <v>2176</v>
      </c>
      <c r="H537" s="181" t="s">
        <v>2177</v>
      </c>
      <c r="I537" s="181"/>
      <c r="J537" s="181" t="s">
        <v>2134</v>
      </c>
      <c r="K537" s="181" t="s">
        <v>2178</v>
      </c>
      <c r="L537" s="181"/>
    </row>
    <row r="538" spans="1:12" ht="126">
      <c r="A538" s="193">
        <v>11</v>
      </c>
      <c r="B538" s="182" t="s">
        <v>2179</v>
      </c>
      <c r="C538" s="181" t="s">
        <v>2180</v>
      </c>
      <c r="D538" s="181" t="s">
        <v>2181</v>
      </c>
      <c r="E538" s="181" t="s">
        <v>2182</v>
      </c>
      <c r="F538" s="272">
        <v>1.2032</v>
      </c>
      <c r="G538" s="181" t="s">
        <v>2183</v>
      </c>
      <c r="H538" s="181" t="s">
        <v>2184</v>
      </c>
      <c r="I538" s="181"/>
      <c r="J538" s="181" t="s">
        <v>2134</v>
      </c>
      <c r="K538" s="181" t="s">
        <v>2185</v>
      </c>
      <c r="L538" s="181"/>
    </row>
    <row r="539" spans="1:12" ht="126">
      <c r="A539" s="193">
        <v>12</v>
      </c>
      <c r="B539" s="182" t="s">
        <v>2186</v>
      </c>
      <c r="C539" s="181" t="s">
        <v>2187</v>
      </c>
      <c r="D539" s="181" t="s">
        <v>2188</v>
      </c>
      <c r="E539" s="181" t="s">
        <v>2189</v>
      </c>
      <c r="F539" s="272">
        <v>0.30769999999999997</v>
      </c>
      <c r="G539" s="181" t="s">
        <v>2190</v>
      </c>
      <c r="H539" s="181" t="s">
        <v>2191</v>
      </c>
      <c r="I539" s="181"/>
      <c r="J539" s="181" t="s">
        <v>2134</v>
      </c>
      <c r="K539" s="181" t="s">
        <v>2192</v>
      </c>
      <c r="L539" s="181"/>
    </row>
    <row r="540" spans="1:12" ht="72">
      <c r="A540" s="193">
        <v>13</v>
      </c>
      <c r="B540" s="182" t="s">
        <v>2193</v>
      </c>
      <c r="C540" s="181" t="s">
        <v>2116</v>
      </c>
      <c r="D540" s="181" t="s">
        <v>2194</v>
      </c>
      <c r="E540" s="181" t="s">
        <v>2195</v>
      </c>
      <c r="F540" s="272">
        <v>0.88682000000000005</v>
      </c>
      <c r="G540" s="181" t="s">
        <v>2196</v>
      </c>
      <c r="H540" s="181" t="s">
        <v>2197</v>
      </c>
      <c r="I540" s="181"/>
      <c r="J540" s="181" t="s">
        <v>2134</v>
      </c>
      <c r="K540" s="181" t="s">
        <v>2198</v>
      </c>
      <c r="L540" s="181"/>
    </row>
    <row r="541" spans="1:12" ht="72">
      <c r="A541" s="193">
        <v>14</v>
      </c>
      <c r="B541" s="182" t="s">
        <v>2199</v>
      </c>
      <c r="C541" s="181" t="s">
        <v>2200</v>
      </c>
      <c r="D541" s="181" t="s">
        <v>2201</v>
      </c>
      <c r="E541" s="181" t="s">
        <v>2202</v>
      </c>
      <c r="F541" s="272">
        <v>0.53108</v>
      </c>
      <c r="G541" s="181" t="s">
        <v>2203</v>
      </c>
      <c r="H541" s="181" t="s">
        <v>2204</v>
      </c>
      <c r="I541" s="181"/>
      <c r="J541" s="181" t="s">
        <v>2134</v>
      </c>
      <c r="K541" s="181" t="s">
        <v>2205</v>
      </c>
      <c r="L541" s="181"/>
    </row>
    <row r="542" spans="1:12" ht="180">
      <c r="A542" s="193">
        <v>15</v>
      </c>
      <c r="B542" s="182" t="s">
        <v>2206</v>
      </c>
      <c r="C542" s="181" t="s">
        <v>2207</v>
      </c>
      <c r="D542" s="181" t="s">
        <v>2208</v>
      </c>
      <c r="E542" s="181" t="s">
        <v>2209</v>
      </c>
      <c r="F542" s="272">
        <v>0.40579999999999999</v>
      </c>
      <c r="G542" s="181" t="s">
        <v>2210</v>
      </c>
      <c r="H542" s="181" t="s">
        <v>2211</v>
      </c>
      <c r="I542" s="181"/>
      <c r="J542" s="181" t="s">
        <v>2134</v>
      </c>
      <c r="K542" s="181" t="s">
        <v>2212</v>
      </c>
      <c r="L542" s="181"/>
    </row>
    <row r="543" spans="1:12" ht="108">
      <c r="A543" s="193">
        <v>16</v>
      </c>
      <c r="B543" s="182" t="s">
        <v>2213</v>
      </c>
      <c r="C543" s="181" t="s">
        <v>2214</v>
      </c>
      <c r="D543" s="181" t="s">
        <v>2215</v>
      </c>
      <c r="E543" s="181" t="s">
        <v>2216</v>
      </c>
      <c r="F543" s="272">
        <v>0.98442000000000007</v>
      </c>
      <c r="G543" s="181" t="s">
        <v>2217</v>
      </c>
      <c r="H543" s="181" t="s">
        <v>2218</v>
      </c>
      <c r="I543" s="181"/>
      <c r="J543" s="181" t="s">
        <v>2134</v>
      </c>
      <c r="K543" s="181" t="s">
        <v>2219</v>
      </c>
      <c r="L543" s="181"/>
    </row>
    <row r="544" spans="1:12" ht="54">
      <c r="A544" s="193">
        <v>17</v>
      </c>
      <c r="B544" s="182" t="s">
        <v>2220</v>
      </c>
      <c r="C544" s="181" t="s">
        <v>2221</v>
      </c>
      <c r="D544" s="181" t="s">
        <v>2222</v>
      </c>
      <c r="E544" s="181" t="s">
        <v>2223</v>
      </c>
      <c r="F544" s="272">
        <v>0.92012999999999989</v>
      </c>
      <c r="G544" s="181" t="s">
        <v>2224</v>
      </c>
      <c r="H544" s="181" t="s">
        <v>2225</v>
      </c>
      <c r="I544" s="181"/>
      <c r="J544" s="181" t="s">
        <v>2134</v>
      </c>
      <c r="K544" s="181" t="s">
        <v>2226</v>
      </c>
      <c r="L544" s="181"/>
    </row>
    <row r="545" spans="1:12" ht="72">
      <c r="A545" s="193">
        <v>18</v>
      </c>
      <c r="B545" s="182" t="s">
        <v>2227</v>
      </c>
      <c r="C545" s="181" t="s">
        <v>2214</v>
      </c>
      <c r="D545" s="181" t="s">
        <v>2228</v>
      </c>
      <c r="E545" s="181" t="s">
        <v>2229</v>
      </c>
      <c r="F545" s="272">
        <v>2.0516900000000002</v>
      </c>
      <c r="G545" s="181" t="s">
        <v>2230</v>
      </c>
      <c r="H545" s="181" t="s">
        <v>2231</v>
      </c>
      <c r="I545" s="181"/>
      <c r="J545" s="181" t="s">
        <v>2134</v>
      </c>
      <c r="K545" s="181" t="s">
        <v>2232</v>
      </c>
      <c r="L545" s="181"/>
    </row>
    <row r="546" spans="1:12" ht="72">
      <c r="A546" s="193">
        <v>19</v>
      </c>
      <c r="B546" s="182" t="s">
        <v>2233</v>
      </c>
      <c r="C546" s="181" t="s">
        <v>2234</v>
      </c>
      <c r="D546" s="181" t="s">
        <v>2235</v>
      </c>
      <c r="E546" s="181" t="s">
        <v>2236</v>
      </c>
      <c r="F546" s="272">
        <v>0.10811</v>
      </c>
      <c r="G546" s="181" t="s">
        <v>2237</v>
      </c>
      <c r="H546" s="181" t="s">
        <v>2238</v>
      </c>
      <c r="I546" s="181"/>
      <c r="J546" s="181" t="s">
        <v>2134</v>
      </c>
      <c r="K546" s="181" t="s">
        <v>2239</v>
      </c>
      <c r="L546" s="181"/>
    </row>
    <row r="547" spans="1:12" ht="90">
      <c r="A547" s="193">
        <v>20</v>
      </c>
      <c r="B547" s="182" t="s">
        <v>2240</v>
      </c>
      <c r="C547" s="181" t="s">
        <v>2241</v>
      </c>
      <c r="D547" s="181" t="s">
        <v>2242</v>
      </c>
      <c r="E547" s="181" t="s">
        <v>2243</v>
      </c>
      <c r="F547" s="272">
        <v>6.4470099999999997</v>
      </c>
      <c r="G547" s="181" t="s">
        <v>2244</v>
      </c>
      <c r="H547" s="181" t="s">
        <v>2245</v>
      </c>
      <c r="I547" s="181"/>
      <c r="J547" s="181" t="s">
        <v>2134</v>
      </c>
      <c r="K547" s="181" t="s">
        <v>2246</v>
      </c>
      <c r="L547" s="181"/>
    </row>
    <row r="548" spans="1:12" ht="90">
      <c r="A548" s="193">
        <v>21</v>
      </c>
      <c r="B548" s="182" t="s">
        <v>2247</v>
      </c>
      <c r="C548" s="181" t="s">
        <v>2214</v>
      </c>
      <c r="D548" s="181" t="s">
        <v>2248</v>
      </c>
      <c r="E548" s="181" t="s">
        <v>2249</v>
      </c>
      <c r="F548" s="272">
        <v>0.93659999999999999</v>
      </c>
      <c r="G548" s="181" t="s">
        <v>2250</v>
      </c>
      <c r="H548" s="181" t="s">
        <v>2251</v>
      </c>
      <c r="I548" s="181"/>
      <c r="J548" s="181" t="s">
        <v>2134</v>
      </c>
      <c r="K548" s="181" t="s">
        <v>2252</v>
      </c>
      <c r="L548" s="181"/>
    </row>
    <row r="549" spans="1:12" ht="67.5" customHeight="1">
      <c r="A549" s="193">
        <v>22</v>
      </c>
      <c r="B549" s="182" t="s">
        <v>2253</v>
      </c>
      <c r="C549" s="181" t="s">
        <v>2254</v>
      </c>
      <c r="D549" s="181" t="s">
        <v>2255</v>
      </c>
      <c r="E549" s="181" t="s">
        <v>2256</v>
      </c>
      <c r="F549" s="272">
        <v>2.2892000000000001</v>
      </c>
      <c r="G549" s="181" t="s">
        <v>2257</v>
      </c>
      <c r="H549" s="181" t="s">
        <v>2258</v>
      </c>
      <c r="I549" s="181"/>
      <c r="J549" s="181" t="s">
        <v>2134</v>
      </c>
      <c r="K549" s="181" t="s">
        <v>2259</v>
      </c>
      <c r="L549" s="181"/>
    </row>
    <row r="550" spans="1:12" ht="54">
      <c r="A550" s="193">
        <v>23</v>
      </c>
      <c r="B550" s="182" t="s">
        <v>2260</v>
      </c>
      <c r="C550" s="181" t="s">
        <v>2214</v>
      </c>
      <c r="D550" s="181" t="s">
        <v>2261</v>
      </c>
      <c r="E550" s="181" t="s">
        <v>2262</v>
      </c>
      <c r="F550" s="272">
        <v>0.81213999999999997</v>
      </c>
      <c r="G550" s="181" t="s">
        <v>2263</v>
      </c>
      <c r="H550" s="181" t="s">
        <v>2264</v>
      </c>
      <c r="I550" s="181"/>
      <c r="J550" s="181" t="s">
        <v>2134</v>
      </c>
      <c r="K550" s="181" t="s">
        <v>2265</v>
      </c>
      <c r="L550" s="181"/>
    </row>
    <row r="551" spans="1:12" ht="72">
      <c r="A551" s="193">
        <v>24</v>
      </c>
      <c r="B551" s="182" t="s">
        <v>2266</v>
      </c>
      <c r="C551" s="181" t="s">
        <v>2267</v>
      </c>
      <c r="D551" s="181" t="s">
        <v>2268</v>
      </c>
      <c r="E551" s="181" t="s">
        <v>2269</v>
      </c>
      <c r="F551" s="272">
        <v>0.19491</v>
      </c>
      <c r="G551" s="181" t="s">
        <v>2270</v>
      </c>
      <c r="H551" s="181" t="s">
        <v>2271</v>
      </c>
      <c r="I551" s="181"/>
      <c r="J551" s="181" t="s">
        <v>2134</v>
      </c>
      <c r="K551" s="181" t="s">
        <v>2272</v>
      </c>
      <c r="L551" s="181"/>
    </row>
    <row r="552" spans="1:12" ht="90">
      <c r="A552" s="193">
        <v>25</v>
      </c>
      <c r="B552" s="182" t="s">
        <v>2273</v>
      </c>
      <c r="C552" s="181" t="s">
        <v>2274</v>
      </c>
      <c r="D552" s="181" t="s">
        <v>2275</v>
      </c>
      <c r="E552" s="181" t="s">
        <v>2276</v>
      </c>
      <c r="F552" s="272">
        <v>6.7</v>
      </c>
      <c r="G552" s="181" t="s">
        <v>2277</v>
      </c>
      <c r="H552" s="181" t="s">
        <v>2278</v>
      </c>
      <c r="I552" s="181"/>
      <c r="J552" s="181" t="s">
        <v>2134</v>
      </c>
      <c r="K552" s="181" t="s">
        <v>2279</v>
      </c>
      <c r="L552" s="181"/>
    </row>
    <row r="553" spans="1:12" ht="108">
      <c r="A553" s="193">
        <v>26</v>
      </c>
      <c r="B553" s="182" t="s">
        <v>2280</v>
      </c>
      <c r="C553" s="181" t="s">
        <v>2281</v>
      </c>
      <c r="D553" s="181" t="s">
        <v>2282</v>
      </c>
      <c r="E553" s="181" t="s">
        <v>2283</v>
      </c>
      <c r="F553" s="272">
        <v>7.5664699999999998</v>
      </c>
      <c r="G553" s="181" t="s">
        <v>2284</v>
      </c>
      <c r="H553" s="181" t="s">
        <v>2285</v>
      </c>
      <c r="I553" s="181"/>
      <c r="J553" s="181" t="s">
        <v>2134</v>
      </c>
      <c r="K553" s="181" t="s">
        <v>2286</v>
      </c>
      <c r="L553" s="181"/>
    </row>
    <row r="554" spans="1:12" ht="72">
      <c r="A554" s="193">
        <v>27</v>
      </c>
      <c r="B554" s="182" t="s">
        <v>2287</v>
      </c>
      <c r="C554" s="181" t="s">
        <v>2288</v>
      </c>
      <c r="D554" s="181" t="s">
        <v>2289</v>
      </c>
      <c r="E554" s="181" t="s">
        <v>2290</v>
      </c>
      <c r="F554" s="272">
        <v>1</v>
      </c>
      <c r="G554" s="181" t="s">
        <v>2291</v>
      </c>
      <c r="H554" s="181" t="s">
        <v>2292</v>
      </c>
      <c r="I554" s="181"/>
      <c r="J554" s="181" t="s">
        <v>2134</v>
      </c>
      <c r="K554" s="181" t="s">
        <v>2293</v>
      </c>
      <c r="L554" s="181"/>
    </row>
    <row r="555" spans="1:12" ht="180">
      <c r="A555" s="193">
        <v>28</v>
      </c>
      <c r="B555" s="182" t="s">
        <v>2294</v>
      </c>
      <c r="C555" s="181" t="s">
        <v>2295</v>
      </c>
      <c r="D555" s="181" t="s">
        <v>2296</v>
      </c>
      <c r="E555" s="181" t="s">
        <v>2297</v>
      </c>
      <c r="F555" s="272">
        <v>1.3676999999999999</v>
      </c>
      <c r="G555" s="181" t="s">
        <v>2298</v>
      </c>
      <c r="H555" s="181" t="s">
        <v>2299</v>
      </c>
      <c r="I555" s="181"/>
      <c r="J555" s="181" t="s">
        <v>2134</v>
      </c>
      <c r="K555" s="181" t="s">
        <v>2300</v>
      </c>
      <c r="L555" s="181"/>
    </row>
    <row r="556" spans="1:12" ht="90">
      <c r="A556" s="193">
        <v>29</v>
      </c>
      <c r="B556" s="182" t="s">
        <v>2301</v>
      </c>
      <c r="C556" s="181" t="s">
        <v>2302</v>
      </c>
      <c r="D556" s="181" t="s">
        <v>2303</v>
      </c>
      <c r="E556" s="181" t="s">
        <v>2304</v>
      </c>
      <c r="F556" s="272">
        <v>0.89190000000000003</v>
      </c>
      <c r="G556" s="181" t="s">
        <v>2305</v>
      </c>
      <c r="H556" s="181" t="s">
        <v>2306</v>
      </c>
      <c r="I556" s="181"/>
      <c r="J556" s="181" t="s">
        <v>2134</v>
      </c>
      <c r="K556" s="181" t="s">
        <v>2307</v>
      </c>
      <c r="L556" s="181"/>
    </row>
    <row r="557" spans="1:12" ht="72">
      <c r="A557" s="193">
        <v>30</v>
      </c>
      <c r="B557" s="182" t="s">
        <v>2308</v>
      </c>
      <c r="C557" s="181" t="s">
        <v>2309</v>
      </c>
      <c r="D557" s="181" t="s">
        <v>2310</v>
      </c>
      <c r="E557" s="181" t="s">
        <v>2311</v>
      </c>
      <c r="F557" s="272">
        <v>5.0133999999999999</v>
      </c>
      <c r="G557" s="181" t="s">
        <v>2312</v>
      </c>
      <c r="H557" s="181" t="s">
        <v>2313</v>
      </c>
      <c r="I557" s="181"/>
      <c r="J557" s="181" t="s">
        <v>2134</v>
      </c>
      <c r="K557" s="181" t="s">
        <v>2314</v>
      </c>
      <c r="L557" s="181"/>
    </row>
    <row r="558" spans="1:12" ht="72">
      <c r="A558" s="193">
        <v>31</v>
      </c>
      <c r="B558" s="182" t="s">
        <v>2315</v>
      </c>
      <c r="C558" s="181" t="s">
        <v>2316</v>
      </c>
      <c r="D558" s="181" t="s">
        <v>2317</v>
      </c>
      <c r="E558" s="181" t="s">
        <v>2318</v>
      </c>
      <c r="F558" s="272">
        <v>3.0268000000000002</v>
      </c>
      <c r="G558" s="181" t="s">
        <v>2319</v>
      </c>
      <c r="H558" s="181" t="s">
        <v>2320</v>
      </c>
      <c r="I558" s="181"/>
      <c r="J558" s="181" t="s">
        <v>2134</v>
      </c>
      <c r="K558" s="181" t="s">
        <v>2321</v>
      </c>
      <c r="L558" s="181"/>
    </row>
    <row r="559" spans="1:12" ht="72">
      <c r="A559" s="193">
        <v>32</v>
      </c>
      <c r="B559" s="182" t="s">
        <v>2322</v>
      </c>
      <c r="C559" s="181" t="s">
        <v>2323</v>
      </c>
      <c r="D559" s="181" t="s">
        <v>2324</v>
      </c>
      <c r="E559" s="181" t="s">
        <v>2325</v>
      </c>
      <c r="F559" s="272">
        <v>0.11020000000000001</v>
      </c>
      <c r="G559" s="181" t="s">
        <v>2326</v>
      </c>
      <c r="H559" s="181" t="s">
        <v>2327</v>
      </c>
      <c r="I559" s="181"/>
      <c r="J559" s="181" t="s">
        <v>2134</v>
      </c>
      <c r="K559" s="181" t="s">
        <v>2328</v>
      </c>
      <c r="L559" s="181"/>
    </row>
    <row r="560" spans="1:12" ht="126">
      <c r="A560" s="193">
        <v>33</v>
      </c>
      <c r="B560" s="182" t="s">
        <v>2329</v>
      </c>
      <c r="C560" s="181" t="s">
        <v>2330</v>
      </c>
      <c r="D560" s="181"/>
      <c r="E560" s="300" t="s">
        <v>2331</v>
      </c>
      <c r="F560" s="272">
        <v>46.154200000000003</v>
      </c>
      <c r="G560" s="181" t="s">
        <v>2332</v>
      </c>
      <c r="H560" s="181" t="s">
        <v>2333</v>
      </c>
      <c r="I560" s="181"/>
      <c r="J560" s="181" t="s">
        <v>2134</v>
      </c>
      <c r="K560" s="181" t="s">
        <v>2334</v>
      </c>
      <c r="L560" s="181"/>
    </row>
    <row r="561" spans="1:12" ht="54">
      <c r="A561" s="193">
        <v>34</v>
      </c>
      <c r="B561" s="182" t="s">
        <v>2329</v>
      </c>
      <c r="C561" s="181" t="s">
        <v>2330</v>
      </c>
      <c r="D561" s="181" t="s">
        <v>2335</v>
      </c>
      <c r="E561" s="296"/>
      <c r="F561" s="272">
        <v>5.6083999999999996</v>
      </c>
      <c r="G561" s="181" t="s">
        <v>2336</v>
      </c>
      <c r="H561" s="181" t="s">
        <v>2337</v>
      </c>
      <c r="I561" s="181"/>
      <c r="J561" s="181" t="s">
        <v>2134</v>
      </c>
      <c r="K561" s="181"/>
      <c r="L561" s="181"/>
    </row>
    <row r="562" spans="1:12" ht="51.75" customHeight="1">
      <c r="A562" s="193">
        <v>35</v>
      </c>
      <c r="B562" s="182" t="s">
        <v>2338</v>
      </c>
      <c r="C562" s="181" t="s">
        <v>2339</v>
      </c>
      <c r="D562" s="181" t="s">
        <v>2340</v>
      </c>
      <c r="E562" s="181" t="s">
        <v>2341</v>
      </c>
      <c r="F562" s="272">
        <v>2.0117039999999999</v>
      </c>
      <c r="G562" s="181" t="s">
        <v>2342</v>
      </c>
      <c r="H562" s="181" t="s">
        <v>2343</v>
      </c>
      <c r="I562" s="181"/>
      <c r="J562" s="181" t="s">
        <v>2134</v>
      </c>
      <c r="K562" s="181" t="s">
        <v>2344</v>
      </c>
      <c r="L562" s="181"/>
    </row>
    <row r="563" spans="1:12" ht="59.25" customHeight="1">
      <c r="A563" s="193">
        <v>36</v>
      </c>
      <c r="B563" s="182" t="s">
        <v>2345</v>
      </c>
      <c r="C563" s="181" t="s">
        <v>2346</v>
      </c>
      <c r="D563" s="181" t="s">
        <v>2347</v>
      </c>
      <c r="E563" s="181" t="s">
        <v>2348</v>
      </c>
      <c r="F563" s="272">
        <v>12.351699999999999</v>
      </c>
      <c r="G563" s="181" t="s">
        <v>2349</v>
      </c>
      <c r="H563" s="181" t="s">
        <v>2350</v>
      </c>
      <c r="I563" s="181"/>
      <c r="J563" s="181" t="s">
        <v>2134</v>
      </c>
      <c r="K563" s="181" t="s">
        <v>2351</v>
      </c>
      <c r="L563" s="181"/>
    </row>
    <row r="564" spans="1:12" ht="40.5" customHeight="1">
      <c r="A564" s="193">
        <v>37</v>
      </c>
      <c r="B564" s="182" t="s">
        <v>2352</v>
      </c>
      <c r="C564" s="181" t="s">
        <v>2353</v>
      </c>
      <c r="D564" s="181" t="s">
        <v>2354</v>
      </c>
      <c r="E564" s="181" t="s">
        <v>2355</v>
      </c>
      <c r="F564" s="272">
        <v>2.9996</v>
      </c>
      <c r="G564" s="181" t="s">
        <v>2356</v>
      </c>
      <c r="H564" s="181" t="s">
        <v>2357</v>
      </c>
      <c r="I564" s="181"/>
      <c r="J564" s="181" t="s">
        <v>2134</v>
      </c>
      <c r="K564" s="181" t="s">
        <v>2358</v>
      </c>
      <c r="L564" s="181"/>
    </row>
    <row r="565" spans="1:12" ht="51.75" customHeight="1">
      <c r="A565" s="193">
        <v>38</v>
      </c>
      <c r="B565" s="182" t="s">
        <v>2359</v>
      </c>
      <c r="C565" s="181" t="s">
        <v>2360</v>
      </c>
      <c r="D565" s="181" t="s">
        <v>2361</v>
      </c>
      <c r="E565" s="181" t="s">
        <v>2362</v>
      </c>
      <c r="F565" s="272">
        <v>2.9144000000000001</v>
      </c>
      <c r="G565" s="181" t="s">
        <v>2363</v>
      </c>
      <c r="H565" s="181" t="s">
        <v>2364</v>
      </c>
      <c r="I565" s="181"/>
      <c r="J565" s="181" t="s">
        <v>2134</v>
      </c>
      <c r="K565" s="181" t="s">
        <v>2365</v>
      </c>
      <c r="L565" s="181"/>
    </row>
    <row r="566" spans="1:12" ht="54">
      <c r="A566" s="193">
        <v>39</v>
      </c>
      <c r="B566" s="182" t="s">
        <v>2366</v>
      </c>
      <c r="C566" s="181" t="s">
        <v>2367</v>
      </c>
      <c r="D566" s="203"/>
      <c r="E566" s="181" t="s">
        <v>2368</v>
      </c>
      <c r="F566" s="272">
        <v>0.59</v>
      </c>
      <c r="G566" s="181" t="s">
        <v>2369</v>
      </c>
      <c r="H566" s="181"/>
      <c r="I566" s="181"/>
      <c r="J566" s="181" t="s">
        <v>2134</v>
      </c>
      <c r="K566" s="181"/>
      <c r="L566" s="181"/>
    </row>
    <row r="567" spans="1:12" ht="54">
      <c r="A567" s="193">
        <v>40</v>
      </c>
      <c r="B567" s="182" t="s">
        <v>2370</v>
      </c>
      <c r="C567" s="181" t="s">
        <v>2371</v>
      </c>
      <c r="D567" s="181" t="s">
        <v>2372</v>
      </c>
      <c r="E567" s="181"/>
      <c r="F567" s="272">
        <v>0.39</v>
      </c>
      <c r="G567" s="181" t="s">
        <v>2373</v>
      </c>
      <c r="H567" s="181" t="s">
        <v>2374</v>
      </c>
      <c r="I567" s="181"/>
      <c r="J567" s="181" t="s">
        <v>2374</v>
      </c>
      <c r="K567" s="181" t="s">
        <v>2375</v>
      </c>
      <c r="L567" s="181"/>
    </row>
    <row r="568" spans="1:12" ht="73.5" customHeight="1">
      <c r="A568" s="193">
        <v>41</v>
      </c>
      <c r="B568" s="182" t="s">
        <v>2376</v>
      </c>
      <c r="C568" s="181" t="s">
        <v>2377</v>
      </c>
      <c r="D568" s="181" t="s">
        <v>2378</v>
      </c>
      <c r="E568" s="181" t="s">
        <v>2379</v>
      </c>
      <c r="F568" s="272">
        <v>3.8881999999999999</v>
      </c>
      <c r="G568" s="181" t="s">
        <v>2380</v>
      </c>
      <c r="H568" s="181" t="s">
        <v>2381</v>
      </c>
      <c r="I568" s="181"/>
      <c r="J568" s="181" t="s">
        <v>2134</v>
      </c>
      <c r="K568" s="181" t="s">
        <v>2382</v>
      </c>
      <c r="L568" s="181"/>
    </row>
    <row r="569" spans="1:12" ht="72">
      <c r="A569" s="193">
        <v>42</v>
      </c>
      <c r="B569" s="182" t="s">
        <v>2383</v>
      </c>
      <c r="C569" s="181" t="s">
        <v>2384</v>
      </c>
      <c r="D569" s="181" t="s">
        <v>2385</v>
      </c>
      <c r="E569" s="181" t="s">
        <v>2386</v>
      </c>
      <c r="F569" s="272">
        <v>0.68861000000000006</v>
      </c>
      <c r="G569" s="181" t="s">
        <v>2387</v>
      </c>
      <c r="H569" s="181" t="s">
        <v>2388</v>
      </c>
      <c r="I569" s="181"/>
      <c r="J569" s="181" t="s">
        <v>2134</v>
      </c>
      <c r="K569" s="181" t="s">
        <v>2389</v>
      </c>
      <c r="L569" s="181"/>
    </row>
    <row r="570" spans="1:12" ht="90">
      <c r="A570" s="193">
        <v>43</v>
      </c>
      <c r="B570" s="182" t="s">
        <v>2390</v>
      </c>
      <c r="C570" s="181" t="s">
        <v>2391</v>
      </c>
      <c r="D570" s="181" t="s">
        <v>2392</v>
      </c>
      <c r="E570" s="181" t="s">
        <v>2393</v>
      </c>
      <c r="F570" s="272">
        <v>0.46384999999999998</v>
      </c>
      <c r="G570" s="181" t="s">
        <v>2394</v>
      </c>
      <c r="H570" s="181" t="s">
        <v>2395</v>
      </c>
      <c r="I570" s="181"/>
      <c r="J570" s="181" t="s">
        <v>2134</v>
      </c>
      <c r="K570" s="181" t="s">
        <v>2396</v>
      </c>
      <c r="L570" s="181"/>
    </row>
    <row r="571" spans="1:12" ht="144">
      <c r="A571" s="193">
        <v>44</v>
      </c>
      <c r="B571" s="182" t="s">
        <v>2397</v>
      </c>
      <c r="C571" s="181" t="s">
        <v>2384</v>
      </c>
      <c r="D571" s="181" t="s">
        <v>2398</v>
      </c>
      <c r="E571" s="181" t="s">
        <v>2399</v>
      </c>
      <c r="F571" s="272">
        <v>0.752</v>
      </c>
      <c r="G571" s="181" t="s">
        <v>2400</v>
      </c>
      <c r="H571" s="181" t="s">
        <v>2401</v>
      </c>
      <c r="I571" s="181"/>
      <c r="J571" s="181" t="s">
        <v>2134</v>
      </c>
      <c r="K571" s="181" t="s">
        <v>2402</v>
      </c>
      <c r="L571" s="181"/>
    </row>
    <row r="572" spans="1:12" ht="162">
      <c r="A572" s="193">
        <v>45</v>
      </c>
      <c r="B572" s="182" t="s">
        <v>2403</v>
      </c>
      <c r="C572" s="181" t="s">
        <v>2404</v>
      </c>
      <c r="D572" s="181" t="s">
        <v>2405</v>
      </c>
      <c r="E572" s="181" t="s">
        <v>2406</v>
      </c>
      <c r="F572" s="272">
        <v>0.23250000000000001</v>
      </c>
      <c r="G572" s="181" t="s">
        <v>2407</v>
      </c>
      <c r="H572" s="181" t="s">
        <v>2408</v>
      </c>
      <c r="I572" s="181"/>
      <c r="J572" s="181" t="s">
        <v>2134</v>
      </c>
      <c r="K572" s="181" t="s">
        <v>2409</v>
      </c>
      <c r="L572" s="181"/>
    </row>
    <row r="573" spans="1:12" ht="54">
      <c r="A573" s="193">
        <v>46</v>
      </c>
      <c r="B573" s="182" t="s">
        <v>2410</v>
      </c>
      <c r="C573" s="181" t="s">
        <v>2411</v>
      </c>
      <c r="D573" s="181"/>
      <c r="E573" s="181" t="s">
        <v>2412</v>
      </c>
      <c r="F573" s="272">
        <v>0.87490000000000001</v>
      </c>
      <c r="G573" s="181" t="s">
        <v>2413</v>
      </c>
      <c r="H573" s="181" t="s">
        <v>2414</v>
      </c>
      <c r="I573" s="181"/>
      <c r="J573" s="181" t="s">
        <v>2134</v>
      </c>
      <c r="K573" s="181" t="s">
        <v>2415</v>
      </c>
      <c r="L573" s="181"/>
    </row>
    <row r="574" spans="1:12" ht="54" customHeight="1">
      <c r="A574" s="193">
        <v>47</v>
      </c>
      <c r="B574" s="182" t="s">
        <v>2416</v>
      </c>
      <c r="C574" s="181" t="s">
        <v>2417</v>
      </c>
      <c r="D574" s="181" t="s">
        <v>2418</v>
      </c>
      <c r="E574" s="181" t="s">
        <v>2419</v>
      </c>
      <c r="F574" s="272">
        <v>0.90739999999999998</v>
      </c>
      <c r="G574" s="181" t="s">
        <v>2420</v>
      </c>
      <c r="H574" s="181" t="s">
        <v>2421</v>
      </c>
      <c r="I574" s="181"/>
      <c r="J574" s="181" t="s">
        <v>2134</v>
      </c>
      <c r="K574" s="181" t="s">
        <v>2422</v>
      </c>
      <c r="L574" s="181"/>
    </row>
    <row r="575" spans="1:12" ht="144">
      <c r="A575" s="193">
        <v>48</v>
      </c>
      <c r="B575" s="182" t="s">
        <v>2423</v>
      </c>
      <c r="C575" s="181" t="s">
        <v>2404</v>
      </c>
      <c r="D575" s="181"/>
      <c r="E575" s="181" t="s">
        <v>2424</v>
      </c>
      <c r="F575" s="272">
        <v>0.91359999999999997</v>
      </c>
      <c r="G575" s="181" t="s">
        <v>2425</v>
      </c>
      <c r="H575" s="181" t="s">
        <v>2426</v>
      </c>
      <c r="I575" s="181"/>
      <c r="J575" s="181" t="s">
        <v>2134</v>
      </c>
      <c r="K575" s="181" t="s">
        <v>2427</v>
      </c>
      <c r="L575" s="181"/>
    </row>
    <row r="576" spans="1:12" ht="72">
      <c r="A576" s="193">
        <v>49</v>
      </c>
      <c r="B576" s="182" t="s">
        <v>2428</v>
      </c>
      <c r="C576" s="181" t="s">
        <v>2429</v>
      </c>
      <c r="D576" s="181" t="s">
        <v>2430</v>
      </c>
      <c r="E576" s="181" t="s">
        <v>2431</v>
      </c>
      <c r="F576" s="272">
        <v>2.58</v>
      </c>
      <c r="G576" s="181" t="s">
        <v>2432</v>
      </c>
      <c r="H576" s="181" t="s">
        <v>2433</v>
      </c>
      <c r="I576" s="181"/>
      <c r="J576" s="181" t="s">
        <v>2134</v>
      </c>
      <c r="K576" s="181" t="s">
        <v>2434</v>
      </c>
      <c r="L576" s="181"/>
    </row>
    <row r="577" spans="1:12" ht="60" customHeight="1">
      <c r="A577" s="193">
        <v>50</v>
      </c>
      <c r="B577" s="182" t="s">
        <v>2435</v>
      </c>
      <c r="C577" s="181" t="s">
        <v>2436</v>
      </c>
      <c r="D577" s="181"/>
      <c r="E577" s="181" t="s">
        <v>2437</v>
      </c>
      <c r="F577" s="272">
        <v>0.27049000000000001</v>
      </c>
      <c r="G577" s="181" t="s">
        <v>2438</v>
      </c>
      <c r="H577" s="181" t="s">
        <v>2439</v>
      </c>
      <c r="I577" s="181"/>
      <c r="J577" s="181" t="s">
        <v>2134</v>
      </c>
      <c r="K577" s="181" t="s">
        <v>2440</v>
      </c>
      <c r="L577" s="181"/>
    </row>
    <row r="578" spans="1:12" ht="54">
      <c r="A578" s="193">
        <v>51</v>
      </c>
      <c r="B578" s="182" t="s">
        <v>2441</v>
      </c>
      <c r="C578" s="181" t="s">
        <v>2442</v>
      </c>
      <c r="D578" s="181" t="s">
        <v>2443</v>
      </c>
      <c r="E578" s="181"/>
      <c r="F578" s="272">
        <v>1.43</v>
      </c>
      <c r="G578" s="181" t="s">
        <v>2444</v>
      </c>
      <c r="H578" s="181"/>
      <c r="I578" s="181"/>
      <c r="J578" s="181"/>
      <c r="K578" s="181"/>
      <c r="L578" s="181"/>
    </row>
    <row r="579" spans="1:12" ht="72">
      <c r="A579" s="193">
        <v>52</v>
      </c>
      <c r="B579" s="182" t="s">
        <v>2441</v>
      </c>
      <c r="C579" s="181" t="s">
        <v>2445</v>
      </c>
      <c r="D579" s="181" t="s">
        <v>2446</v>
      </c>
      <c r="E579" s="181"/>
      <c r="F579" s="272">
        <v>0.28100000000000003</v>
      </c>
      <c r="G579" s="181" t="s">
        <v>2447</v>
      </c>
      <c r="H579" s="181"/>
      <c r="I579" s="181"/>
      <c r="J579" s="181"/>
      <c r="K579" s="181"/>
      <c r="L579" s="181"/>
    </row>
    <row r="580" spans="1:12" ht="90">
      <c r="A580" s="193">
        <v>53</v>
      </c>
      <c r="B580" s="182" t="s">
        <v>2441</v>
      </c>
      <c r="C580" s="181" t="s">
        <v>2448</v>
      </c>
      <c r="D580" s="181" t="s">
        <v>2449</v>
      </c>
      <c r="E580" s="181"/>
      <c r="F580" s="272">
        <v>0.21</v>
      </c>
      <c r="G580" s="181" t="s">
        <v>2450</v>
      </c>
      <c r="H580" s="181"/>
      <c r="I580" s="181"/>
      <c r="J580" s="181"/>
      <c r="K580" s="181"/>
      <c r="L580" s="181"/>
    </row>
    <row r="581" spans="1:12" ht="57.75" customHeight="1">
      <c r="A581" s="193">
        <v>54</v>
      </c>
      <c r="B581" s="182" t="s">
        <v>2451</v>
      </c>
      <c r="C581" s="181" t="s">
        <v>2452</v>
      </c>
      <c r="D581" s="181" t="s">
        <v>2453</v>
      </c>
      <c r="E581" s="181" t="s">
        <v>2454</v>
      </c>
      <c r="F581" s="272">
        <v>0.25659999999999999</v>
      </c>
      <c r="G581" s="181" t="s">
        <v>2455</v>
      </c>
      <c r="H581" s="181" t="s">
        <v>2456</v>
      </c>
      <c r="I581" s="181"/>
      <c r="J581" s="181" t="s">
        <v>2134</v>
      </c>
      <c r="K581" s="181" t="s">
        <v>2457</v>
      </c>
      <c r="L581" s="181"/>
    </row>
    <row r="582" spans="1:12" ht="45" customHeight="1">
      <c r="A582" s="193">
        <v>55</v>
      </c>
      <c r="B582" s="182" t="s">
        <v>2458</v>
      </c>
      <c r="C582" s="181" t="s">
        <v>2459</v>
      </c>
      <c r="D582" s="181" t="s">
        <v>2460</v>
      </c>
      <c r="E582" s="181" t="s">
        <v>2461</v>
      </c>
      <c r="F582" s="272">
        <v>0.67606999999999995</v>
      </c>
      <c r="G582" s="181" t="s">
        <v>2462</v>
      </c>
      <c r="H582" s="181" t="s">
        <v>2463</v>
      </c>
      <c r="I582" s="181"/>
      <c r="J582" s="181" t="s">
        <v>2134</v>
      </c>
      <c r="K582" s="181" t="s">
        <v>2464</v>
      </c>
      <c r="L582" s="181"/>
    </row>
    <row r="583" spans="1:12" ht="69" customHeight="1">
      <c r="A583" s="193">
        <v>56</v>
      </c>
      <c r="B583" s="182" t="s">
        <v>2465</v>
      </c>
      <c r="C583" s="181" t="s">
        <v>2459</v>
      </c>
      <c r="D583" s="181" t="s">
        <v>2466</v>
      </c>
      <c r="E583" s="181" t="s">
        <v>2467</v>
      </c>
      <c r="F583" s="272">
        <v>0.32300000000000001</v>
      </c>
      <c r="G583" s="181" t="s">
        <v>2468</v>
      </c>
      <c r="H583" s="181" t="s">
        <v>2469</v>
      </c>
      <c r="I583" s="181"/>
      <c r="J583" s="181" t="s">
        <v>2134</v>
      </c>
      <c r="K583" s="181" t="s">
        <v>2470</v>
      </c>
      <c r="L583" s="181"/>
    </row>
    <row r="584" spans="1:12" ht="57.75" customHeight="1">
      <c r="A584" s="193">
        <v>57</v>
      </c>
      <c r="B584" s="182" t="s">
        <v>2471</v>
      </c>
      <c r="C584" s="181" t="s">
        <v>2472</v>
      </c>
      <c r="D584" s="181"/>
      <c r="E584" s="181" t="s">
        <v>2473</v>
      </c>
      <c r="F584" s="272">
        <v>0.76029999999999998</v>
      </c>
      <c r="G584" s="181" t="s">
        <v>2474</v>
      </c>
      <c r="H584" s="181"/>
      <c r="I584" s="181"/>
      <c r="J584" s="181" t="s">
        <v>2134</v>
      </c>
      <c r="K584" s="181"/>
      <c r="L584" s="181" t="s">
        <v>2475</v>
      </c>
    </row>
    <row r="585" spans="1:12" ht="54">
      <c r="A585" s="193">
        <v>58</v>
      </c>
      <c r="B585" s="182" t="s">
        <v>2476</v>
      </c>
      <c r="C585" s="181" t="s">
        <v>2477</v>
      </c>
      <c r="D585" s="181"/>
      <c r="E585" s="181" t="s">
        <v>2478</v>
      </c>
      <c r="F585" s="272">
        <v>0.80081000000000002</v>
      </c>
      <c r="G585" s="181" t="s">
        <v>2479</v>
      </c>
      <c r="H585" s="181" t="s">
        <v>2480</v>
      </c>
      <c r="I585" s="181"/>
      <c r="J585" s="181" t="s">
        <v>2134</v>
      </c>
      <c r="K585" s="181"/>
      <c r="L585" s="181"/>
    </row>
    <row r="586" spans="1:12" ht="55.5" customHeight="1">
      <c r="A586" s="193">
        <v>59</v>
      </c>
      <c r="B586" s="182" t="s">
        <v>2481</v>
      </c>
      <c r="C586" s="181" t="s">
        <v>2482</v>
      </c>
      <c r="D586" s="181" t="s">
        <v>2483</v>
      </c>
      <c r="E586" s="181" t="s">
        <v>2484</v>
      </c>
      <c r="F586" s="272">
        <v>0.71104000000000001</v>
      </c>
      <c r="G586" s="181" t="s">
        <v>2485</v>
      </c>
      <c r="H586" s="181" t="s">
        <v>2486</v>
      </c>
      <c r="I586" s="181"/>
      <c r="J586" s="181" t="s">
        <v>2134</v>
      </c>
      <c r="K586" s="181" t="s">
        <v>2487</v>
      </c>
      <c r="L586" s="181"/>
    </row>
    <row r="587" spans="1:12" ht="52.5" customHeight="1">
      <c r="A587" s="193">
        <v>60</v>
      </c>
      <c r="B587" s="182" t="s">
        <v>2488</v>
      </c>
      <c r="C587" s="181" t="s">
        <v>2489</v>
      </c>
      <c r="D587" s="181" t="s">
        <v>2490</v>
      </c>
      <c r="E587" s="181" t="s">
        <v>2491</v>
      </c>
      <c r="F587" s="272">
        <v>0.8</v>
      </c>
      <c r="G587" s="181" t="s">
        <v>2176</v>
      </c>
      <c r="H587" s="181" t="s">
        <v>2492</v>
      </c>
      <c r="I587" s="181"/>
      <c r="J587" s="181" t="s">
        <v>2134</v>
      </c>
      <c r="K587" s="181" t="s">
        <v>2493</v>
      </c>
      <c r="L587" s="181"/>
    </row>
    <row r="588" spans="1:12" ht="48.75" customHeight="1">
      <c r="A588" s="193">
        <v>61</v>
      </c>
      <c r="B588" s="182" t="s">
        <v>2494</v>
      </c>
      <c r="C588" s="181" t="s">
        <v>2495</v>
      </c>
      <c r="D588" s="181" t="s">
        <v>2496</v>
      </c>
      <c r="E588" s="181" t="s">
        <v>2497</v>
      </c>
      <c r="F588" s="272">
        <v>17.569779999999998</v>
      </c>
      <c r="G588" s="181" t="s">
        <v>2498</v>
      </c>
      <c r="H588" s="181" t="s">
        <v>2499</v>
      </c>
      <c r="I588" s="181"/>
      <c r="J588" s="181" t="s">
        <v>2134</v>
      </c>
      <c r="K588" s="181" t="s">
        <v>2500</v>
      </c>
      <c r="L588" s="181"/>
    </row>
    <row r="589" spans="1:12" ht="51" customHeight="1">
      <c r="A589" s="193">
        <v>62</v>
      </c>
      <c r="B589" s="182" t="s">
        <v>2501</v>
      </c>
      <c r="C589" s="181" t="s">
        <v>2502</v>
      </c>
      <c r="D589" s="181"/>
      <c r="E589" s="181" t="s">
        <v>2503</v>
      </c>
      <c r="F589" s="272">
        <v>2.67</v>
      </c>
      <c r="G589" s="181" t="s">
        <v>2504</v>
      </c>
      <c r="H589" s="181" t="s">
        <v>2505</v>
      </c>
      <c r="I589" s="181"/>
      <c r="J589" s="181" t="s">
        <v>2134</v>
      </c>
      <c r="K589" s="181" t="s">
        <v>2506</v>
      </c>
      <c r="L589" s="181"/>
    </row>
    <row r="590" spans="1:12" ht="126">
      <c r="A590" s="193">
        <v>63</v>
      </c>
      <c r="B590" s="182" t="s">
        <v>2507</v>
      </c>
      <c r="C590" s="181" t="s">
        <v>2508</v>
      </c>
      <c r="D590" s="181"/>
      <c r="E590" s="181" t="s">
        <v>2509</v>
      </c>
      <c r="F590" s="272">
        <v>4</v>
      </c>
      <c r="G590" s="181" t="s">
        <v>2510</v>
      </c>
      <c r="H590" s="181" t="s">
        <v>2511</v>
      </c>
      <c r="I590" s="181"/>
      <c r="J590" s="181" t="s">
        <v>2134</v>
      </c>
      <c r="K590" s="181" t="s">
        <v>2512</v>
      </c>
      <c r="L590" s="181"/>
    </row>
    <row r="591" spans="1:12" ht="126">
      <c r="A591" s="193">
        <v>64</v>
      </c>
      <c r="B591" s="182" t="s">
        <v>2513</v>
      </c>
      <c r="C591" s="181" t="s">
        <v>2514</v>
      </c>
      <c r="D591" s="181"/>
      <c r="E591" s="181" t="s">
        <v>2515</v>
      </c>
      <c r="F591" s="272">
        <v>2.585</v>
      </c>
      <c r="G591" s="181" t="s">
        <v>883</v>
      </c>
      <c r="H591" s="181" t="s">
        <v>2516</v>
      </c>
      <c r="I591" s="181"/>
      <c r="J591" s="181" t="s">
        <v>2134</v>
      </c>
      <c r="K591" s="181" t="s">
        <v>2512</v>
      </c>
      <c r="L591" s="181"/>
    </row>
    <row r="592" spans="1:12" ht="47.25" customHeight="1">
      <c r="A592" s="193">
        <v>65</v>
      </c>
      <c r="B592" s="182" t="s">
        <v>2517</v>
      </c>
      <c r="C592" s="181" t="s">
        <v>2518</v>
      </c>
      <c r="D592" s="181" t="s">
        <v>2519</v>
      </c>
      <c r="E592" s="181" t="s">
        <v>2520</v>
      </c>
      <c r="F592" s="272">
        <v>1.2867999999999999</v>
      </c>
      <c r="G592" s="181" t="s">
        <v>2521</v>
      </c>
      <c r="H592" s="181" t="s">
        <v>2522</v>
      </c>
      <c r="I592" s="181"/>
      <c r="J592" s="181" t="s">
        <v>2134</v>
      </c>
      <c r="K592" s="181" t="s">
        <v>2523</v>
      </c>
      <c r="L592" s="181"/>
    </row>
    <row r="593" spans="1:12" ht="63" customHeight="1">
      <c r="A593" s="193">
        <v>66</v>
      </c>
      <c r="B593" s="182" t="s">
        <v>2524</v>
      </c>
      <c r="C593" s="181" t="s">
        <v>2525</v>
      </c>
      <c r="D593" s="181" t="s">
        <v>2526</v>
      </c>
      <c r="E593" s="181" t="s">
        <v>2527</v>
      </c>
      <c r="F593" s="272">
        <v>3.9562199999999996</v>
      </c>
      <c r="G593" s="181" t="s">
        <v>2528</v>
      </c>
      <c r="H593" s="181" t="s">
        <v>2529</v>
      </c>
      <c r="I593" s="181"/>
      <c r="J593" s="181" t="s">
        <v>2134</v>
      </c>
      <c r="K593" s="181" t="s">
        <v>2530</v>
      </c>
      <c r="L593" s="181"/>
    </row>
    <row r="594" spans="1:12" ht="39.75" customHeight="1">
      <c r="A594" s="193">
        <v>67</v>
      </c>
      <c r="B594" s="182" t="s">
        <v>2531</v>
      </c>
      <c r="C594" s="181" t="s">
        <v>2532</v>
      </c>
      <c r="D594" s="181" t="s">
        <v>2533</v>
      </c>
      <c r="E594" s="181" t="s">
        <v>2534</v>
      </c>
      <c r="F594" s="272">
        <v>1</v>
      </c>
      <c r="G594" s="181" t="s">
        <v>2535</v>
      </c>
      <c r="H594" s="181" t="s">
        <v>2536</v>
      </c>
      <c r="I594" s="181"/>
      <c r="J594" s="181" t="s">
        <v>2134</v>
      </c>
      <c r="K594" s="181" t="s">
        <v>2537</v>
      </c>
      <c r="L594" s="181"/>
    </row>
    <row r="595" spans="1:12" ht="126">
      <c r="A595" s="193">
        <v>68</v>
      </c>
      <c r="B595" s="182" t="s">
        <v>2538</v>
      </c>
      <c r="C595" s="181" t="s">
        <v>2539</v>
      </c>
      <c r="D595" s="181" t="s">
        <v>2540</v>
      </c>
      <c r="E595" s="181" t="s">
        <v>2541</v>
      </c>
      <c r="F595" s="272">
        <v>0.83179999999999998</v>
      </c>
      <c r="G595" s="181" t="s">
        <v>2542</v>
      </c>
      <c r="H595" s="181" t="s">
        <v>2543</v>
      </c>
      <c r="I595" s="181"/>
      <c r="J595" s="181" t="s">
        <v>2134</v>
      </c>
      <c r="K595" s="181" t="s">
        <v>2544</v>
      </c>
      <c r="L595" s="181"/>
    </row>
    <row r="596" spans="1:12" ht="51" customHeight="1">
      <c r="A596" s="193">
        <v>69</v>
      </c>
      <c r="B596" s="182" t="s">
        <v>2545</v>
      </c>
      <c r="C596" s="181" t="s">
        <v>2546</v>
      </c>
      <c r="D596" s="181"/>
      <c r="E596" s="181" t="s">
        <v>2547</v>
      </c>
      <c r="F596" s="272">
        <v>1.0535000000000001</v>
      </c>
      <c r="G596" s="181" t="s">
        <v>2548</v>
      </c>
      <c r="H596" s="181" t="s">
        <v>2549</v>
      </c>
      <c r="I596" s="181"/>
      <c r="J596" s="181" t="s">
        <v>2134</v>
      </c>
      <c r="K596" s="181" t="s">
        <v>2550</v>
      </c>
      <c r="L596" s="181"/>
    </row>
    <row r="597" spans="1:12" ht="57" customHeight="1">
      <c r="A597" s="193">
        <v>70</v>
      </c>
      <c r="B597" s="182" t="s">
        <v>2551</v>
      </c>
      <c r="C597" s="181" t="s">
        <v>2552</v>
      </c>
      <c r="D597" s="181" t="s">
        <v>2553</v>
      </c>
      <c r="E597" s="181" t="s">
        <v>2554</v>
      </c>
      <c r="F597" s="272">
        <v>0.53823999999999994</v>
      </c>
      <c r="G597" s="181" t="s">
        <v>2555</v>
      </c>
      <c r="H597" s="181" t="s">
        <v>2556</v>
      </c>
      <c r="I597" s="181" t="s">
        <v>2557</v>
      </c>
      <c r="J597" s="181"/>
      <c r="K597" s="181" t="s">
        <v>2558</v>
      </c>
      <c r="L597" s="181"/>
    </row>
    <row r="598" spans="1:12" ht="48" customHeight="1">
      <c r="A598" s="193">
        <v>71</v>
      </c>
      <c r="B598" s="182" t="s">
        <v>2559</v>
      </c>
      <c r="C598" s="181" t="s">
        <v>2560</v>
      </c>
      <c r="D598" s="181" t="s">
        <v>2561</v>
      </c>
      <c r="E598" s="181" t="s">
        <v>2562</v>
      </c>
      <c r="F598" s="272">
        <v>0.48328000000000004</v>
      </c>
      <c r="G598" s="181" t="s">
        <v>2563</v>
      </c>
      <c r="H598" s="181" t="s">
        <v>2564</v>
      </c>
      <c r="I598" s="181"/>
      <c r="J598" s="181" t="s">
        <v>2134</v>
      </c>
      <c r="K598" s="181" t="s">
        <v>2565</v>
      </c>
      <c r="L598" s="181"/>
    </row>
    <row r="599" spans="1:12" ht="50.25" customHeight="1">
      <c r="A599" s="193">
        <v>72</v>
      </c>
      <c r="B599" s="182" t="s">
        <v>2566</v>
      </c>
      <c r="C599" s="181" t="s">
        <v>2567</v>
      </c>
      <c r="D599" s="181" t="s">
        <v>2568</v>
      </c>
      <c r="E599" s="181" t="s">
        <v>2569</v>
      </c>
      <c r="F599" s="272">
        <v>0.21636999999999998</v>
      </c>
      <c r="G599" s="181" t="s">
        <v>2570</v>
      </c>
      <c r="H599" s="181" t="s">
        <v>2571</v>
      </c>
      <c r="I599" s="181"/>
      <c r="J599" s="181" t="s">
        <v>2134</v>
      </c>
      <c r="K599" s="181" t="s">
        <v>2572</v>
      </c>
      <c r="L599" s="181"/>
    </row>
    <row r="600" spans="1:12" ht="47.25" customHeight="1">
      <c r="A600" s="193">
        <v>73</v>
      </c>
      <c r="B600" s="182" t="s">
        <v>2573</v>
      </c>
      <c r="C600" s="181" t="s">
        <v>2574</v>
      </c>
      <c r="D600" s="181" t="s">
        <v>2575</v>
      </c>
      <c r="E600" s="181" t="s">
        <v>2576</v>
      </c>
      <c r="F600" s="272">
        <v>3.9039999999999999</v>
      </c>
      <c r="G600" s="181" t="s">
        <v>2577</v>
      </c>
      <c r="H600" s="181" t="s">
        <v>2578</v>
      </c>
      <c r="I600" s="181"/>
      <c r="J600" s="181" t="s">
        <v>2134</v>
      </c>
      <c r="K600" s="181" t="s">
        <v>2579</v>
      </c>
      <c r="L600" s="181"/>
    </row>
    <row r="601" spans="1:12" ht="51.75" customHeight="1">
      <c r="A601" s="193">
        <v>74</v>
      </c>
      <c r="B601" s="182" t="s">
        <v>2580</v>
      </c>
      <c r="C601" s="181" t="s">
        <v>2581</v>
      </c>
      <c r="D601" s="181" t="s">
        <v>2582</v>
      </c>
      <c r="E601" s="181" t="s">
        <v>2583</v>
      </c>
      <c r="F601" s="272">
        <v>1.5080799999999999</v>
      </c>
      <c r="G601" s="181" t="s">
        <v>2584</v>
      </c>
      <c r="H601" s="181" t="s">
        <v>2585</v>
      </c>
      <c r="I601" s="181"/>
      <c r="J601" s="181" t="s">
        <v>2134</v>
      </c>
      <c r="K601" s="181" t="s">
        <v>2586</v>
      </c>
      <c r="L601" s="181"/>
    </row>
    <row r="602" spans="1:12" ht="57.75" customHeight="1">
      <c r="A602" s="193">
        <v>75</v>
      </c>
      <c r="B602" s="182" t="s">
        <v>2587</v>
      </c>
      <c r="C602" s="181" t="s">
        <v>2560</v>
      </c>
      <c r="D602" s="181" t="s">
        <v>2588</v>
      </c>
      <c r="E602" s="181" t="s">
        <v>2589</v>
      </c>
      <c r="F602" s="272">
        <v>3.0322</v>
      </c>
      <c r="G602" s="181" t="s">
        <v>2590</v>
      </c>
      <c r="H602" s="181" t="s">
        <v>2591</v>
      </c>
      <c r="I602" s="181"/>
      <c r="J602" s="181" t="s">
        <v>2134</v>
      </c>
      <c r="K602" s="181" t="s">
        <v>2592</v>
      </c>
      <c r="L602" s="181"/>
    </row>
    <row r="603" spans="1:12" ht="87.75" customHeight="1">
      <c r="A603" s="193">
        <v>76</v>
      </c>
      <c r="B603" s="182" t="s">
        <v>2593</v>
      </c>
      <c r="C603" s="181" t="s">
        <v>2594</v>
      </c>
      <c r="D603" s="181" t="s">
        <v>2595</v>
      </c>
      <c r="E603" s="181" t="s">
        <v>2596</v>
      </c>
      <c r="F603" s="272">
        <v>4.9779999999999998</v>
      </c>
      <c r="G603" s="181" t="s">
        <v>2597</v>
      </c>
      <c r="H603" s="181" t="s">
        <v>2598</v>
      </c>
      <c r="I603" s="181"/>
      <c r="J603" s="181" t="s">
        <v>2134</v>
      </c>
      <c r="K603" s="181" t="s">
        <v>2599</v>
      </c>
      <c r="L603" s="181"/>
    </row>
    <row r="604" spans="1:12" ht="57" customHeight="1">
      <c r="A604" s="193">
        <v>77</v>
      </c>
      <c r="B604" s="182" t="s">
        <v>2600</v>
      </c>
      <c r="C604" s="181" t="s">
        <v>2601</v>
      </c>
      <c r="D604" s="181" t="s">
        <v>2602</v>
      </c>
      <c r="E604" s="181" t="s">
        <v>2603</v>
      </c>
      <c r="F604" s="272">
        <v>0.24602399999999996</v>
      </c>
      <c r="G604" s="181" t="s">
        <v>2604</v>
      </c>
      <c r="H604" s="181" t="s">
        <v>2605</v>
      </c>
      <c r="I604" s="181"/>
      <c r="J604" s="181" t="s">
        <v>2134</v>
      </c>
      <c r="K604" s="181" t="s">
        <v>2606</v>
      </c>
      <c r="L604" s="181"/>
    </row>
    <row r="605" spans="1:12" ht="48.75" customHeight="1">
      <c r="A605" s="193">
        <v>78</v>
      </c>
      <c r="B605" s="182" t="s">
        <v>2607</v>
      </c>
      <c r="C605" s="181" t="s">
        <v>2608</v>
      </c>
      <c r="D605" s="181" t="s">
        <v>2609</v>
      </c>
      <c r="E605" s="181" t="s">
        <v>2610</v>
      </c>
      <c r="F605" s="272">
        <v>3.0242</v>
      </c>
      <c r="G605" s="181" t="s">
        <v>2611</v>
      </c>
      <c r="H605" s="181" t="s">
        <v>2612</v>
      </c>
      <c r="I605" s="181"/>
      <c r="J605" s="181" t="s">
        <v>2134</v>
      </c>
      <c r="K605" s="181" t="s">
        <v>2613</v>
      </c>
      <c r="L605" s="181" t="s">
        <v>2614</v>
      </c>
    </row>
    <row r="606" spans="1:12" ht="66.75" customHeight="1">
      <c r="A606" s="193">
        <v>79</v>
      </c>
      <c r="B606" s="182" t="s">
        <v>2615</v>
      </c>
      <c r="C606" s="181" t="s">
        <v>2616</v>
      </c>
      <c r="D606" s="181" t="s">
        <v>2617</v>
      </c>
      <c r="E606" s="181" t="s">
        <v>2618</v>
      </c>
      <c r="F606" s="272">
        <v>0.48735000000000001</v>
      </c>
      <c r="G606" s="181" t="s">
        <v>2619</v>
      </c>
      <c r="H606" s="181" t="s">
        <v>2620</v>
      </c>
      <c r="I606" s="181"/>
      <c r="J606" s="181" t="s">
        <v>2621</v>
      </c>
      <c r="K606" s="181" t="s">
        <v>2622</v>
      </c>
      <c r="L606" s="181" t="s">
        <v>2624</v>
      </c>
    </row>
    <row r="607" spans="1:12" ht="56.25" customHeight="1">
      <c r="A607" s="193">
        <v>80</v>
      </c>
      <c r="B607" s="182" t="s">
        <v>2625</v>
      </c>
      <c r="C607" s="181" t="s">
        <v>2626</v>
      </c>
      <c r="D607" s="181"/>
      <c r="E607" s="181" t="s">
        <v>2627</v>
      </c>
      <c r="F607" s="272">
        <v>0.59440000000000004</v>
      </c>
      <c r="G607" s="181" t="s">
        <v>2628</v>
      </c>
      <c r="H607" s="181" t="s">
        <v>2629</v>
      </c>
      <c r="I607" s="181"/>
      <c r="J607" s="181" t="s">
        <v>2134</v>
      </c>
      <c r="K607" s="181" t="s">
        <v>2630</v>
      </c>
      <c r="L607" s="181" t="s">
        <v>2631</v>
      </c>
    </row>
    <row r="608" spans="1:12" ht="54.75" customHeight="1">
      <c r="A608" s="193">
        <v>81</v>
      </c>
      <c r="B608" s="182" t="s">
        <v>2632</v>
      </c>
      <c r="C608" s="181" t="s">
        <v>2633</v>
      </c>
      <c r="D608" s="181" t="s">
        <v>2634</v>
      </c>
      <c r="E608" s="181" t="s">
        <v>2635</v>
      </c>
      <c r="F608" s="272">
        <v>2.5068799999999998</v>
      </c>
      <c r="G608" s="181" t="s">
        <v>2636</v>
      </c>
      <c r="H608" s="181" t="s">
        <v>2637</v>
      </c>
      <c r="I608" s="181"/>
      <c r="J608" s="181" t="s">
        <v>2134</v>
      </c>
      <c r="K608" s="181" t="s">
        <v>2638</v>
      </c>
      <c r="L608" s="181" t="s">
        <v>2639</v>
      </c>
    </row>
    <row r="609" spans="1:12" ht="48.75" customHeight="1">
      <c r="A609" s="193">
        <v>82</v>
      </c>
      <c r="B609" s="182" t="s">
        <v>2640</v>
      </c>
      <c r="C609" s="181" t="s">
        <v>2641</v>
      </c>
      <c r="D609" s="181" t="s">
        <v>2642</v>
      </c>
      <c r="E609" s="181" t="s">
        <v>2643</v>
      </c>
      <c r="F609" s="272">
        <v>1.6981999999999999</v>
      </c>
      <c r="G609" s="181" t="s">
        <v>2644</v>
      </c>
      <c r="H609" s="181" t="s">
        <v>2645</v>
      </c>
      <c r="I609" s="181"/>
      <c r="J609" s="181" t="s">
        <v>2134</v>
      </c>
      <c r="K609" s="181" t="s">
        <v>2646</v>
      </c>
      <c r="L609" s="181"/>
    </row>
    <row r="610" spans="1:12" ht="58.5" customHeight="1">
      <c r="A610" s="193">
        <v>83</v>
      </c>
      <c r="B610" s="182" t="s">
        <v>2647</v>
      </c>
      <c r="C610" s="181" t="s">
        <v>2648</v>
      </c>
      <c r="D610" s="181"/>
      <c r="E610" s="181" t="s">
        <v>2649</v>
      </c>
      <c r="F610" s="272">
        <v>3</v>
      </c>
      <c r="G610" s="181" t="s">
        <v>2650</v>
      </c>
      <c r="H610" s="181" t="s">
        <v>2651</v>
      </c>
      <c r="I610" s="181"/>
      <c r="J610" s="181" t="s">
        <v>2134</v>
      </c>
      <c r="K610" s="181" t="s">
        <v>2652</v>
      </c>
      <c r="L610" s="181" t="s">
        <v>6628</v>
      </c>
    </row>
    <row r="611" spans="1:12" ht="39.75" customHeight="1">
      <c r="A611" s="193">
        <v>84</v>
      </c>
      <c r="B611" s="182" t="s">
        <v>2653</v>
      </c>
      <c r="C611" s="181" t="s">
        <v>2654</v>
      </c>
      <c r="D611" s="181"/>
      <c r="E611" s="181" t="s">
        <v>2655</v>
      </c>
      <c r="F611" s="272">
        <v>35.78</v>
      </c>
      <c r="G611" s="181" t="s">
        <v>2656</v>
      </c>
      <c r="H611" s="181" t="s">
        <v>2657</v>
      </c>
      <c r="I611" s="181"/>
      <c r="J611" s="181" t="s">
        <v>2134</v>
      </c>
      <c r="K611" s="181" t="s">
        <v>2658</v>
      </c>
      <c r="L611" s="181"/>
    </row>
    <row r="612" spans="1:12" ht="44.25" customHeight="1">
      <c r="A612" s="193">
        <v>85</v>
      </c>
      <c r="B612" s="182" t="s">
        <v>2659</v>
      </c>
      <c r="C612" s="181" t="s">
        <v>2660</v>
      </c>
      <c r="D612" s="181" t="s">
        <v>2661</v>
      </c>
      <c r="E612" s="181" t="s">
        <v>2662</v>
      </c>
      <c r="F612" s="272">
        <v>3.9351500000000001</v>
      </c>
      <c r="G612" s="181" t="s">
        <v>2663</v>
      </c>
      <c r="H612" s="181" t="s">
        <v>2664</v>
      </c>
      <c r="I612" s="181"/>
      <c r="J612" s="181" t="s">
        <v>2134</v>
      </c>
      <c r="K612" s="181" t="s">
        <v>2665</v>
      </c>
      <c r="L612" s="181" t="s">
        <v>2666</v>
      </c>
    </row>
    <row r="613" spans="1:12" ht="51" customHeight="1">
      <c r="A613" s="193">
        <v>86</v>
      </c>
      <c r="B613" s="182" t="s">
        <v>2667</v>
      </c>
      <c r="C613" s="181" t="s">
        <v>2668</v>
      </c>
      <c r="D613" s="181" t="s">
        <v>2669</v>
      </c>
      <c r="E613" s="181" t="s">
        <v>2670</v>
      </c>
      <c r="F613" s="272">
        <v>0.1736</v>
      </c>
      <c r="G613" s="181" t="s">
        <v>2671</v>
      </c>
      <c r="H613" s="181" t="s">
        <v>2672</v>
      </c>
      <c r="I613" s="181"/>
      <c r="J613" s="181" t="s">
        <v>2134</v>
      </c>
      <c r="K613" s="181" t="s">
        <v>2673</v>
      </c>
      <c r="L613" s="181" t="s">
        <v>2674</v>
      </c>
    </row>
    <row r="614" spans="1:12" ht="65.25" customHeight="1">
      <c r="A614" s="193">
        <v>87</v>
      </c>
      <c r="B614" s="182" t="s">
        <v>2675</v>
      </c>
      <c r="C614" s="181" t="s">
        <v>2676</v>
      </c>
      <c r="D614" s="181"/>
      <c r="E614" s="181" t="s">
        <v>2677</v>
      </c>
      <c r="F614" s="272">
        <v>0.97499999999999998</v>
      </c>
      <c r="G614" s="181" t="s">
        <v>2678</v>
      </c>
      <c r="H614" s="181" t="s">
        <v>2679</v>
      </c>
      <c r="I614" s="181"/>
      <c r="J614" s="181" t="s">
        <v>2134</v>
      </c>
      <c r="K614" s="181" t="s">
        <v>2680</v>
      </c>
      <c r="L614" s="181" t="s">
        <v>2674</v>
      </c>
    </row>
    <row r="615" spans="1:12" ht="90">
      <c r="A615" s="193">
        <v>88</v>
      </c>
      <c r="B615" s="182" t="s">
        <v>2681</v>
      </c>
      <c r="C615" s="273" t="s">
        <v>2682</v>
      </c>
      <c r="D615" s="273"/>
      <c r="E615" s="181" t="s">
        <v>2683</v>
      </c>
      <c r="F615" s="272">
        <v>0.65249999999999997</v>
      </c>
      <c r="G615" s="181" t="s">
        <v>2684</v>
      </c>
      <c r="H615" s="181" t="s">
        <v>2685</v>
      </c>
      <c r="I615" s="181"/>
      <c r="J615" s="181" t="s">
        <v>44</v>
      </c>
      <c r="K615" s="181" t="s">
        <v>2686</v>
      </c>
      <c r="L615" s="181"/>
    </row>
    <row r="616" spans="1:12" ht="43.5" customHeight="1">
      <c r="A616" s="193">
        <v>89</v>
      </c>
      <c r="B616" s="182" t="s">
        <v>2687</v>
      </c>
      <c r="C616" s="273" t="s">
        <v>2682</v>
      </c>
      <c r="D616" s="181"/>
      <c r="E616" s="181" t="s">
        <v>2688</v>
      </c>
      <c r="F616" s="272">
        <v>12.5928</v>
      </c>
      <c r="G616" s="181" t="s">
        <v>2689</v>
      </c>
      <c r="H616" s="181" t="s">
        <v>2690</v>
      </c>
      <c r="I616" s="181"/>
      <c r="J616" s="181" t="s">
        <v>44</v>
      </c>
      <c r="K616" s="181" t="s">
        <v>2691</v>
      </c>
      <c r="L616" s="181"/>
    </row>
    <row r="617" spans="1:12" ht="90">
      <c r="A617" s="193">
        <v>90</v>
      </c>
      <c r="B617" s="182" t="s">
        <v>2692</v>
      </c>
      <c r="C617" s="273" t="s">
        <v>2693</v>
      </c>
      <c r="D617" s="181"/>
      <c r="E617" s="181" t="s">
        <v>2694</v>
      </c>
      <c r="F617" s="272">
        <v>0.1734</v>
      </c>
      <c r="G617" s="181" t="s">
        <v>2695</v>
      </c>
      <c r="H617" s="181"/>
      <c r="I617" s="181"/>
      <c r="J617" s="181" t="s">
        <v>44</v>
      </c>
      <c r="K617" s="181" t="s">
        <v>2696</v>
      </c>
      <c r="L617" s="181"/>
    </row>
    <row r="618" spans="1:12" ht="72">
      <c r="A618" s="193">
        <v>91</v>
      </c>
      <c r="B618" s="182" t="s">
        <v>2697</v>
      </c>
      <c r="C618" s="273" t="s">
        <v>2698</v>
      </c>
      <c r="D618" s="273" t="s">
        <v>2699</v>
      </c>
      <c r="E618" s="273" t="s">
        <v>2700</v>
      </c>
      <c r="F618" s="272">
        <v>2.2589000000000001</v>
      </c>
      <c r="G618" s="181" t="s">
        <v>2701</v>
      </c>
      <c r="H618" s="181" t="s">
        <v>2702</v>
      </c>
      <c r="I618" s="181"/>
      <c r="J618" s="181" t="s">
        <v>44</v>
      </c>
      <c r="K618" s="181" t="s">
        <v>2703</v>
      </c>
      <c r="L618" s="181"/>
    </row>
    <row r="619" spans="1:12" ht="39" customHeight="1">
      <c r="A619" s="193">
        <v>92</v>
      </c>
      <c r="B619" s="182" t="s">
        <v>2704</v>
      </c>
      <c r="C619" s="273" t="s">
        <v>2705</v>
      </c>
      <c r="D619" s="181"/>
      <c r="E619" s="273" t="s">
        <v>2706</v>
      </c>
      <c r="F619" s="272">
        <v>1.9477</v>
      </c>
      <c r="G619" s="194" t="s">
        <v>2707</v>
      </c>
      <c r="H619" s="181" t="s">
        <v>2708</v>
      </c>
      <c r="I619" s="181"/>
      <c r="J619" s="181" t="s">
        <v>44</v>
      </c>
      <c r="K619" s="181" t="s">
        <v>2709</v>
      </c>
      <c r="L619" s="181"/>
    </row>
    <row r="620" spans="1:12" ht="51.75" customHeight="1">
      <c r="A620" s="193">
        <v>93</v>
      </c>
      <c r="B620" s="182" t="s">
        <v>2710</v>
      </c>
      <c r="C620" s="273" t="s">
        <v>2711</v>
      </c>
      <c r="D620" s="181"/>
      <c r="E620" s="273" t="s">
        <v>2712</v>
      </c>
      <c r="F620" s="272">
        <v>0.39279999999999998</v>
      </c>
      <c r="G620" s="181" t="s">
        <v>2450</v>
      </c>
      <c r="H620" s="181" t="s">
        <v>2713</v>
      </c>
      <c r="I620" s="181"/>
      <c r="J620" s="181" t="s">
        <v>44</v>
      </c>
      <c r="K620" s="181" t="s">
        <v>2714</v>
      </c>
      <c r="L620" s="181"/>
    </row>
    <row r="621" spans="1:12" ht="51.75" customHeight="1">
      <c r="A621" s="193">
        <v>94</v>
      </c>
      <c r="B621" s="182" t="s">
        <v>2507</v>
      </c>
      <c r="C621" s="273" t="s">
        <v>2715</v>
      </c>
      <c r="D621" s="181"/>
      <c r="E621" s="204" t="s">
        <v>2716</v>
      </c>
      <c r="F621" s="272">
        <v>2.9887000000000001</v>
      </c>
      <c r="G621" s="194" t="s">
        <v>2717</v>
      </c>
      <c r="H621" s="181" t="s">
        <v>2718</v>
      </c>
      <c r="I621" s="181"/>
      <c r="J621" s="181" t="s">
        <v>44</v>
      </c>
      <c r="K621" s="181" t="s">
        <v>2719</v>
      </c>
      <c r="L621" s="181"/>
    </row>
    <row r="622" spans="1:12" ht="51.75" customHeight="1">
      <c r="A622" s="193">
        <v>95</v>
      </c>
      <c r="B622" s="182" t="s">
        <v>2720</v>
      </c>
      <c r="C622" s="273" t="s">
        <v>2715</v>
      </c>
      <c r="D622" s="181"/>
      <c r="E622" s="181" t="s">
        <v>2721</v>
      </c>
      <c r="F622" s="272">
        <v>0.77</v>
      </c>
      <c r="G622" s="194" t="s">
        <v>2722</v>
      </c>
      <c r="H622" s="181" t="s">
        <v>2723</v>
      </c>
      <c r="I622" s="181"/>
      <c r="J622" s="181" t="s">
        <v>44</v>
      </c>
      <c r="K622" s="181" t="s">
        <v>6654</v>
      </c>
      <c r="L622" s="181"/>
    </row>
    <row r="623" spans="1:12" ht="51.75" customHeight="1">
      <c r="A623" s="193">
        <v>96</v>
      </c>
      <c r="B623" s="182" t="s">
        <v>2724</v>
      </c>
      <c r="C623" s="273" t="s">
        <v>2725</v>
      </c>
      <c r="D623" s="181"/>
      <c r="E623" s="181" t="s">
        <v>2726</v>
      </c>
      <c r="F623" s="272">
        <v>0.89980000000000004</v>
      </c>
      <c r="G623" s="181" t="s">
        <v>2727</v>
      </c>
      <c r="H623" s="181" t="s">
        <v>2728</v>
      </c>
      <c r="I623" s="181"/>
      <c r="J623" s="181" t="s">
        <v>44</v>
      </c>
      <c r="K623" s="205" t="s">
        <v>2729</v>
      </c>
      <c r="L623" s="181"/>
    </row>
    <row r="624" spans="1:12" ht="162">
      <c r="A624" s="193">
        <v>97</v>
      </c>
      <c r="B624" s="182" t="s">
        <v>2730</v>
      </c>
      <c r="C624" s="181" t="s">
        <v>2731</v>
      </c>
      <c r="D624" s="181" t="s">
        <v>2732</v>
      </c>
      <c r="E624" s="181" t="s">
        <v>2733</v>
      </c>
      <c r="F624" s="272">
        <v>0.12</v>
      </c>
      <c r="G624" s="181" t="s">
        <v>2734</v>
      </c>
      <c r="H624" s="181"/>
      <c r="I624" s="181"/>
      <c r="J624" s="181"/>
      <c r="K624" s="205" t="s">
        <v>2735</v>
      </c>
      <c r="L624" s="181"/>
    </row>
    <row r="625" spans="1:12" ht="76.5" customHeight="1">
      <c r="A625" s="193">
        <v>98</v>
      </c>
      <c r="B625" s="182" t="s">
        <v>2730</v>
      </c>
      <c r="C625" s="181" t="s">
        <v>2736</v>
      </c>
      <c r="D625" s="181" t="s">
        <v>2737</v>
      </c>
      <c r="E625" s="181"/>
      <c r="F625" s="272">
        <v>0.11</v>
      </c>
      <c r="G625" s="181" t="s">
        <v>2734</v>
      </c>
      <c r="H625" s="181"/>
      <c r="I625" s="181"/>
      <c r="J625" s="181"/>
      <c r="K625" s="205" t="s">
        <v>2738</v>
      </c>
      <c r="L625" s="181"/>
    </row>
    <row r="626" spans="1:12" ht="76.95" customHeight="1">
      <c r="A626" s="193">
        <v>99</v>
      </c>
      <c r="B626" s="182" t="s">
        <v>2724</v>
      </c>
      <c r="C626" s="273" t="s">
        <v>2739</v>
      </c>
      <c r="D626" s="181"/>
      <c r="E626" s="181" t="s">
        <v>2740</v>
      </c>
      <c r="F626" s="272">
        <v>1.3734999999999999</v>
      </c>
      <c r="G626" s="181" t="s">
        <v>2741</v>
      </c>
      <c r="H626" s="181" t="s">
        <v>2742</v>
      </c>
      <c r="I626" s="181"/>
      <c r="J626" s="181" t="s">
        <v>44</v>
      </c>
      <c r="K626" s="205" t="s">
        <v>2743</v>
      </c>
      <c r="L626" s="181"/>
    </row>
    <row r="627" spans="1:12" ht="86.4" customHeight="1">
      <c r="A627" s="193">
        <v>100</v>
      </c>
      <c r="B627" s="182" t="s">
        <v>2458</v>
      </c>
      <c r="C627" s="273" t="s">
        <v>2744</v>
      </c>
      <c r="D627" s="181"/>
      <c r="E627" s="181" t="s">
        <v>2745</v>
      </c>
      <c r="F627" s="272">
        <v>1.0350999999999999</v>
      </c>
      <c r="G627" s="181" t="s">
        <v>2746</v>
      </c>
      <c r="H627" s="181" t="s">
        <v>2747</v>
      </c>
      <c r="I627" s="181"/>
      <c r="J627" s="181" t="s">
        <v>44</v>
      </c>
      <c r="K627" s="181" t="s">
        <v>2748</v>
      </c>
      <c r="L627" s="181"/>
    </row>
    <row r="628" spans="1:12" ht="126">
      <c r="A628" s="193">
        <v>101</v>
      </c>
      <c r="B628" s="182" t="s">
        <v>2749</v>
      </c>
      <c r="C628" s="273" t="s">
        <v>2750</v>
      </c>
      <c r="D628" s="181"/>
      <c r="E628" s="181" t="s">
        <v>2751</v>
      </c>
      <c r="F628" s="272">
        <v>0.75149999999999995</v>
      </c>
      <c r="G628" s="181" t="s">
        <v>2752</v>
      </c>
      <c r="H628" s="181" t="s">
        <v>2753</v>
      </c>
      <c r="I628" s="181"/>
      <c r="J628" s="181" t="s">
        <v>44</v>
      </c>
      <c r="K628" s="181" t="s">
        <v>2754</v>
      </c>
      <c r="L628" s="181"/>
    </row>
    <row r="629" spans="1:12" ht="88.95" customHeight="1">
      <c r="A629" s="193">
        <v>102</v>
      </c>
      <c r="B629" s="182" t="s">
        <v>2755</v>
      </c>
      <c r="C629" s="273" t="s">
        <v>2756</v>
      </c>
      <c r="D629" s="181"/>
      <c r="E629" s="181" t="s">
        <v>2757</v>
      </c>
      <c r="F629" s="272">
        <v>0.31569999999999998</v>
      </c>
      <c r="G629" s="181" t="s">
        <v>2758</v>
      </c>
      <c r="H629" s="181" t="s">
        <v>2759</v>
      </c>
      <c r="I629" s="181"/>
      <c r="J629" s="181" t="s">
        <v>44</v>
      </c>
      <c r="K629" s="181" t="s">
        <v>2760</v>
      </c>
      <c r="L629" s="181"/>
    </row>
    <row r="630" spans="1:12" ht="109.2" customHeight="1">
      <c r="A630" s="193">
        <v>103</v>
      </c>
      <c r="B630" s="182" t="s">
        <v>2761</v>
      </c>
      <c r="C630" s="273" t="s">
        <v>2762</v>
      </c>
      <c r="D630" s="181"/>
      <c r="E630" s="181" t="s">
        <v>2763</v>
      </c>
      <c r="F630" s="272">
        <v>3</v>
      </c>
      <c r="G630" s="181" t="s">
        <v>2764</v>
      </c>
      <c r="H630" s="181" t="s">
        <v>2765</v>
      </c>
      <c r="I630" s="181"/>
      <c r="J630" s="181" t="s">
        <v>44</v>
      </c>
      <c r="K630" s="181" t="s">
        <v>2766</v>
      </c>
      <c r="L630" s="181"/>
    </row>
    <row r="631" spans="1:12" ht="112.95" customHeight="1">
      <c r="A631" s="193">
        <v>104</v>
      </c>
      <c r="B631" s="182" t="s">
        <v>2767</v>
      </c>
      <c r="C631" s="181" t="s">
        <v>2768</v>
      </c>
      <c r="D631" s="181"/>
      <c r="E631" s="181" t="s">
        <v>2769</v>
      </c>
      <c r="F631" s="272">
        <v>9.8699999999999996E-2</v>
      </c>
      <c r="G631" s="181" t="s">
        <v>2770</v>
      </c>
      <c r="H631" s="181" t="s">
        <v>2771</v>
      </c>
      <c r="I631" s="181"/>
      <c r="J631" s="181" t="s">
        <v>44</v>
      </c>
      <c r="K631" s="181" t="s">
        <v>2772</v>
      </c>
      <c r="L631" s="181"/>
    </row>
    <row r="632" spans="1:12" ht="108">
      <c r="A632" s="193">
        <v>105</v>
      </c>
      <c r="B632" s="182" t="s">
        <v>2773</v>
      </c>
      <c r="C632" s="273" t="s">
        <v>2774</v>
      </c>
      <c r="D632" s="181"/>
      <c r="E632" s="181" t="s">
        <v>2775</v>
      </c>
      <c r="F632" s="272">
        <v>0.09</v>
      </c>
      <c r="G632" s="181" t="s">
        <v>2776</v>
      </c>
      <c r="H632" s="181" t="s">
        <v>2777</v>
      </c>
      <c r="I632" s="181"/>
      <c r="J632" s="181" t="s">
        <v>44</v>
      </c>
      <c r="K632" s="181" t="s">
        <v>2778</v>
      </c>
      <c r="L632" s="181"/>
    </row>
    <row r="633" spans="1:12" ht="79.2" customHeight="1">
      <c r="A633" s="193">
        <v>106</v>
      </c>
      <c r="B633" s="182" t="s">
        <v>2779</v>
      </c>
      <c r="C633" s="181" t="s">
        <v>2780</v>
      </c>
      <c r="D633" s="181" t="s">
        <v>2781</v>
      </c>
      <c r="E633" s="181" t="s">
        <v>2782</v>
      </c>
      <c r="F633" s="272">
        <v>0.42</v>
      </c>
      <c r="G633" s="181" t="s">
        <v>2783</v>
      </c>
      <c r="H633" s="181" t="s">
        <v>2784</v>
      </c>
      <c r="I633" s="181"/>
      <c r="J633" s="181"/>
      <c r="K633" s="181" t="s">
        <v>2785</v>
      </c>
      <c r="L633" s="181"/>
    </row>
    <row r="634" spans="1:12" ht="79.2" customHeight="1">
      <c r="A634" s="193">
        <v>107</v>
      </c>
      <c r="B634" s="182" t="s">
        <v>2786</v>
      </c>
      <c r="C634" s="181" t="s">
        <v>2780</v>
      </c>
      <c r="D634" s="181" t="s">
        <v>2787</v>
      </c>
      <c r="E634" s="181" t="s">
        <v>2788</v>
      </c>
      <c r="F634" s="272">
        <v>0.42</v>
      </c>
      <c r="G634" s="181" t="s">
        <v>2789</v>
      </c>
      <c r="H634" s="181" t="s">
        <v>2784</v>
      </c>
      <c r="I634" s="181"/>
      <c r="J634" s="181"/>
      <c r="K634" s="181" t="s">
        <v>2785</v>
      </c>
      <c r="L634" s="181"/>
    </row>
    <row r="635" spans="1:12" ht="72">
      <c r="A635" s="193">
        <v>108</v>
      </c>
      <c r="B635" s="182" t="s">
        <v>2790</v>
      </c>
      <c r="C635" s="181" t="s">
        <v>2791</v>
      </c>
      <c r="D635" s="181"/>
      <c r="E635" s="181" t="s">
        <v>2792</v>
      </c>
      <c r="F635" s="272">
        <v>2.7061999999999999</v>
      </c>
      <c r="G635" s="181" t="s">
        <v>2793</v>
      </c>
      <c r="H635" s="181" t="s">
        <v>2794</v>
      </c>
      <c r="I635" s="181"/>
      <c r="J635" s="181" t="s">
        <v>44</v>
      </c>
      <c r="K635" s="181" t="s">
        <v>2795</v>
      </c>
      <c r="L635" s="181"/>
    </row>
    <row r="636" spans="1:12" ht="90">
      <c r="A636" s="193">
        <v>109</v>
      </c>
      <c r="B636" s="182" t="s">
        <v>2796</v>
      </c>
      <c r="C636" s="181" t="s">
        <v>2797</v>
      </c>
      <c r="D636" s="181"/>
      <c r="E636" s="181" t="s">
        <v>2798</v>
      </c>
      <c r="F636" s="272">
        <v>0.7913</v>
      </c>
      <c r="G636" s="181" t="s">
        <v>2799</v>
      </c>
      <c r="H636" s="181" t="s">
        <v>2800</v>
      </c>
      <c r="I636" s="181"/>
      <c r="J636" s="181" t="s">
        <v>44</v>
      </c>
      <c r="K636" s="181" t="s">
        <v>2801</v>
      </c>
      <c r="L636" s="181" t="s">
        <v>2802</v>
      </c>
    </row>
    <row r="637" spans="1:12" ht="39.6" customHeight="1">
      <c r="A637" s="202"/>
      <c r="B637" s="178" t="s">
        <v>2804</v>
      </c>
      <c r="C637" s="177">
        <f>COUNTA(C638:C745)</f>
        <v>94</v>
      </c>
      <c r="D637" s="177"/>
      <c r="E637" s="177"/>
      <c r="F637" s="180"/>
      <c r="G637" s="177"/>
      <c r="H637" s="177"/>
      <c r="I637" s="177"/>
      <c r="J637" s="177"/>
      <c r="K637" s="177"/>
      <c r="L637" s="177"/>
    </row>
    <row r="638" spans="1:12" s="209" customFormat="1" ht="36.6" customHeight="1">
      <c r="A638" s="206"/>
      <c r="B638" s="207" t="s">
        <v>6630</v>
      </c>
      <c r="C638" s="208"/>
      <c r="D638" s="208"/>
      <c r="E638" s="208"/>
      <c r="F638" s="208"/>
      <c r="G638" s="208"/>
      <c r="H638" s="208"/>
      <c r="I638" s="208"/>
      <c r="J638" s="208"/>
      <c r="K638" s="208"/>
      <c r="L638" s="208"/>
    </row>
    <row r="639" spans="1:12" s="213" customFormat="1" ht="54">
      <c r="A639" s="210">
        <v>1</v>
      </c>
      <c r="B639" s="211" t="s">
        <v>6401</v>
      </c>
      <c r="C639" s="212" t="s">
        <v>6402</v>
      </c>
      <c r="D639" s="212" t="s">
        <v>44</v>
      </c>
      <c r="E639" s="212" t="s">
        <v>6403</v>
      </c>
      <c r="F639" s="212"/>
      <c r="G639" s="212"/>
      <c r="H639" s="212" t="s">
        <v>6404</v>
      </c>
      <c r="I639" s="212"/>
      <c r="J639" s="212"/>
      <c r="K639" s="212" t="s">
        <v>5234</v>
      </c>
      <c r="L639" s="212" t="s">
        <v>6405</v>
      </c>
    </row>
    <row r="640" spans="1:12" s="213" customFormat="1" ht="73.5" customHeight="1">
      <c r="A640" s="210">
        <v>2</v>
      </c>
      <c r="B640" s="211" t="s">
        <v>6406</v>
      </c>
      <c r="C640" s="212" t="s">
        <v>6407</v>
      </c>
      <c r="D640" s="212" t="s">
        <v>6408</v>
      </c>
      <c r="E640" s="212" t="s">
        <v>6403</v>
      </c>
      <c r="F640" s="212"/>
      <c r="G640" s="212"/>
      <c r="H640" s="212"/>
      <c r="I640" s="212"/>
      <c r="J640" s="212"/>
      <c r="K640" s="212" t="s">
        <v>5234</v>
      </c>
      <c r="L640" s="212" t="s">
        <v>6405</v>
      </c>
    </row>
    <row r="641" spans="1:12" s="213" customFormat="1" ht="54.75" customHeight="1">
      <c r="A641" s="210">
        <v>3</v>
      </c>
      <c r="B641" s="211" t="s">
        <v>6409</v>
      </c>
      <c r="C641" s="212" t="s">
        <v>6410</v>
      </c>
      <c r="D641" s="212" t="s">
        <v>6411</v>
      </c>
      <c r="E641" s="212" t="s">
        <v>6403</v>
      </c>
      <c r="F641" s="212"/>
      <c r="G641" s="212"/>
      <c r="H641" s="212"/>
      <c r="I641" s="212"/>
      <c r="J641" s="212"/>
      <c r="K641" s="212" t="s">
        <v>5234</v>
      </c>
      <c r="L641" s="212" t="s">
        <v>6405</v>
      </c>
    </row>
    <row r="642" spans="1:12" s="213" customFormat="1" ht="54">
      <c r="A642" s="210">
        <v>4</v>
      </c>
      <c r="B642" s="211" t="s">
        <v>6412</v>
      </c>
      <c r="C642" s="212" t="s">
        <v>6413</v>
      </c>
      <c r="D642" s="212" t="s">
        <v>6414</v>
      </c>
      <c r="E642" s="212" t="s">
        <v>6403</v>
      </c>
      <c r="F642" s="212"/>
      <c r="G642" s="212"/>
      <c r="H642" s="212"/>
      <c r="I642" s="212"/>
      <c r="J642" s="212"/>
      <c r="K642" s="212" t="s">
        <v>5234</v>
      </c>
      <c r="L642" s="212" t="s">
        <v>6405</v>
      </c>
    </row>
    <row r="643" spans="1:12" s="213" customFormat="1" ht="54">
      <c r="A643" s="210">
        <v>5</v>
      </c>
      <c r="B643" s="211" t="s">
        <v>6415</v>
      </c>
      <c r="C643" s="212" t="s">
        <v>6402</v>
      </c>
      <c r="D643" s="212" t="s">
        <v>44</v>
      </c>
      <c r="E643" s="212" t="s">
        <v>6403</v>
      </c>
      <c r="F643" s="212"/>
      <c r="G643" s="212"/>
      <c r="H643" s="212" t="s">
        <v>6416</v>
      </c>
      <c r="I643" s="212"/>
      <c r="J643" s="212"/>
      <c r="K643" s="212" t="s">
        <v>5234</v>
      </c>
      <c r="L643" s="212" t="s">
        <v>6405</v>
      </c>
    </row>
    <row r="644" spans="1:12" s="213" customFormat="1" ht="74.25" customHeight="1">
      <c r="A644" s="210">
        <v>6</v>
      </c>
      <c r="B644" s="211" t="s">
        <v>6417</v>
      </c>
      <c r="C644" s="212" t="s">
        <v>6418</v>
      </c>
      <c r="D644" s="212" t="s">
        <v>6419</v>
      </c>
      <c r="E644" s="212" t="s">
        <v>6403</v>
      </c>
      <c r="F644" s="212"/>
      <c r="G644" s="212"/>
      <c r="H644" s="212"/>
      <c r="I644" s="212"/>
      <c r="J644" s="212"/>
      <c r="K644" s="212" t="s">
        <v>5234</v>
      </c>
      <c r="L644" s="212" t="s">
        <v>6405</v>
      </c>
    </row>
    <row r="645" spans="1:12" s="213" customFormat="1" ht="54">
      <c r="A645" s="210">
        <v>7</v>
      </c>
      <c r="B645" s="211" t="s">
        <v>6420</v>
      </c>
      <c r="C645" s="212" t="s">
        <v>6421</v>
      </c>
      <c r="D645" s="212" t="s">
        <v>44</v>
      </c>
      <c r="E645" s="212" t="s">
        <v>6403</v>
      </c>
      <c r="F645" s="212"/>
      <c r="G645" s="212"/>
      <c r="H645" s="212" t="s">
        <v>6422</v>
      </c>
      <c r="I645" s="212"/>
      <c r="J645" s="212"/>
      <c r="K645" s="212" t="s">
        <v>5234</v>
      </c>
      <c r="L645" s="212" t="s">
        <v>6405</v>
      </c>
    </row>
    <row r="646" spans="1:12" s="213" customFormat="1" ht="73.5" customHeight="1">
      <c r="A646" s="210">
        <v>8</v>
      </c>
      <c r="B646" s="214" t="s">
        <v>6423</v>
      </c>
      <c r="C646" s="215" t="s">
        <v>6424</v>
      </c>
      <c r="D646" s="215"/>
      <c r="E646" s="212" t="s">
        <v>6403</v>
      </c>
      <c r="F646" s="212"/>
      <c r="G646" s="212"/>
      <c r="H646" s="215"/>
      <c r="I646" s="212"/>
      <c r="J646" s="212"/>
      <c r="K646" s="212" t="s">
        <v>5234</v>
      </c>
      <c r="L646" s="215" t="s">
        <v>6405</v>
      </c>
    </row>
    <row r="647" spans="1:12" s="213" customFormat="1" ht="54">
      <c r="A647" s="210">
        <v>9</v>
      </c>
      <c r="B647" s="211" t="s">
        <v>6425</v>
      </c>
      <c r="C647" s="212" t="s">
        <v>6421</v>
      </c>
      <c r="D647" s="212" t="s">
        <v>6426</v>
      </c>
      <c r="E647" s="212" t="s">
        <v>44</v>
      </c>
      <c r="F647" s="212"/>
      <c r="G647" s="212"/>
      <c r="H647" s="212"/>
      <c r="I647" s="212"/>
      <c r="J647" s="212"/>
      <c r="K647" s="212" t="s">
        <v>5234</v>
      </c>
      <c r="L647" s="212" t="s">
        <v>6427</v>
      </c>
    </row>
    <row r="648" spans="1:12" s="213" customFormat="1" ht="54">
      <c r="A648" s="210">
        <v>10</v>
      </c>
      <c r="B648" s="214" t="s">
        <v>6428</v>
      </c>
      <c r="C648" s="212" t="s">
        <v>6429</v>
      </c>
      <c r="D648" s="212" t="s">
        <v>44</v>
      </c>
      <c r="E648" s="212" t="s">
        <v>44</v>
      </c>
      <c r="F648" s="212"/>
      <c r="G648" s="212"/>
      <c r="H648" s="212" t="s">
        <v>6430</v>
      </c>
      <c r="I648" s="212"/>
      <c r="J648" s="212"/>
      <c r="K648" s="212" t="s">
        <v>6431</v>
      </c>
      <c r="L648" s="212" t="s">
        <v>6427</v>
      </c>
    </row>
    <row r="649" spans="1:12" s="213" customFormat="1" ht="72">
      <c r="A649" s="210">
        <v>11</v>
      </c>
      <c r="B649" s="216" t="s">
        <v>6432</v>
      </c>
      <c r="C649" s="217" t="s">
        <v>6433</v>
      </c>
      <c r="D649" s="212" t="s">
        <v>44</v>
      </c>
      <c r="E649" s="212" t="s">
        <v>44</v>
      </c>
      <c r="F649" s="212"/>
      <c r="G649" s="212"/>
      <c r="H649" s="212" t="s">
        <v>6434</v>
      </c>
      <c r="I649" s="212"/>
      <c r="J649" s="212"/>
      <c r="K649" s="212" t="s">
        <v>6431</v>
      </c>
      <c r="L649" s="212" t="s">
        <v>6427</v>
      </c>
    </row>
    <row r="650" spans="1:12" s="213" customFormat="1" ht="52.5" customHeight="1">
      <c r="A650" s="210">
        <v>12</v>
      </c>
      <c r="B650" s="214" t="s">
        <v>6435</v>
      </c>
      <c r="C650" s="215" t="s">
        <v>6424</v>
      </c>
      <c r="D650" s="215"/>
      <c r="E650" s="212" t="s">
        <v>44</v>
      </c>
      <c r="F650" s="212"/>
      <c r="G650" s="212"/>
      <c r="H650" s="215"/>
      <c r="I650" s="212"/>
      <c r="J650" s="212"/>
      <c r="K650" s="215" t="s">
        <v>5234</v>
      </c>
      <c r="L650" s="215" t="s">
        <v>6427</v>
      </c>
    </row>
    <row r="651" spans="1:12" s="213" customFormat="1" ht="54">
      <c r="A651" s="210">
        <v>13</v>
      </c>
      <c r="B651" s="211" t="s">
        <v>6436</v>
      </c>
      <c r="C651" s="212" t="s">
        <v>6437</v>
      </c>
      <c r="D651" s="212"/>
      <c r="E651" s="212" t="s">
        <v>44</v>
      </c>
      <c r="F651" s="212"/>
      <c r="G651" s="212"/>
      <c r="H651" s="215" t="s">
        <v>6438</v>
      </c>
      <c r="I651" s="212"/>
      <c r="J651" s="212"/>
      <c r="K651" s="215" t="s">
        <v>5234</v>
      </c>
      <c r="L651" s="215" t="s">
        <v>6427</v>
      </c>
    </row>
    <row r="652" spans="1:12" s="213" customFormat="1" ht="72">
      <c r="A652" s="210">
        <v>14</v>
      </c>
      <c r="B652" s="218" t="s">
        <v>6439</v>
      </c>
      <c r="C652" s="219" t="s">
        <v>6440</v>
      </c>
      <c r="D652" s="219"/>
      <c r="E652" s="212" t="s">
        <v>44</v>
      </c>
      <c r="F652" s="212"/>
      <c r="G652" s="212"/>
      <c r="H652" s="219" t="s">
        <v>6441</v>
      </c>
      <c r="I652" s="212"/>
      <c r="J652" s="212"/>
      <c r="K652" s="212" t="s">
        <v>6431</v>
      </c>
      <c r="L652" s="220" t="s">
        <v>6427</v>
      </c>
    </row>
    <row r="653" spans="1:12" s="213" customFormat="1" ht="50.25" customHeight="1">
      <c r="A653" s="210">
        <v>15</v>
      </c>
      <c r="B653" s="211" t="s">
        <v>6442</v>
      </c>
      <c r="C653" s="212" t="s">
        <v>6443</v>
      </c>
      <c r="D653" s="212"/>
      <c r="E653" s="212" t="s">
        <v>44</v>
      </c>
      <c r="F653" s="212"/>
      <c r="G653" s="212"/>
      <c r="H653" s="219"/>
      <c r="I653" s="212"/>
      <c r="J653" s="212"/>
      <c r="K653" s="219" t="s">
        <v>5234</v>
      </c>
      <c r="L653" s="220" t="s">
        <v>6427</v>
      </c>
    </row>
    <row r="654" spans="1:12" s="213" customFormat="1" ht="56.25" customHeight="1">
      <c r="A654" s="210">
        <v>16</v>
      </c>
      <c r="B654" s="211" t="s">
        <v>6444</v>
      </c>
      <c r="C654" s="212" t="s">
        <v>6445</v>
      </c>
      <c r="D654" s="221"/>
      <c r="E654" s="212" t="s">
        <v>44</v>
      </c>
      <c r="F654" s="212"/>
      <c r="G654" s="212"/>
      <c r="H654" s="212"/>
      <c r="I654" s="212"/>
      <c r="J654" s="212"/>
      <c r="K654" s="212" t="s">
        <v>5234</v>
      </c>
      <c r="L654" s="220" t="s">
        <v>6427</v>
      </c>
    </row>
    <row r="655" spans="1:12" s="213" customFormat="1" ht="54">
      <c r="A655" s="210">
        <v>17</v>
      </c>
      <c r="B655" s="214" t="s">
        <v>6446</v>
      </c>
      <c r="C655" s="215" t="s">
        <v>6447</v>
      </c>
      <c r="D655" s="212" t="s">
        <v>44</v>
      </c>
      <c r="E655" s="212" t="s">
        <v>6403</v>
      </c>
      <c r="F655" s="212"/>
      <c r="G655" s="212"/>
      <c r="H655" s="212" t="s">
        <v>6448</v>
      </c>
      <c r="I655" s="212"/>
      <c r="J655" s="212"/>
      <c r="K655" s="212" t="s">
        <v>5234</v>
      </c>
      <c r="L655" s="212" t="s">
        <v>6449</v>
      </c>
    </row>
    <row r="656" spans="1:12" s="213" customFormat="1" ht="54">
      <c r="A656" s="210">
        <v>18</v>
      </c>
      <c r="B656" s="211" t="s">
        <v>6450</v>
      </c>
      <c r="C656" s="212" t="s">
        <v>6451</v>
      </c>
      <c r="D656" s="212" t="s">
        <v>6452</v>
      </c>
      <c r="E656" s="212" t="s">
        <v>44</v>
      </c>
      <c r="F656" s="212"/>
      <c r="G656" s="212"/>
      <c r="H656" s="212"/>
      <c r="I656" s="212"/>
      <c r="J656" s="212"/>
      <c r="K656" s="212" t="s">
        <v>5234</v>
      </c>
      <c r="L656" s="212" t="s">
        <v>6449</v>
      </c>
    </row>
    <row r="657" spans="1:12" s="213" customFormat="1" ht="54">
      <c r="A657" s="210">
        <v>19</v>
      </c>
      <c r="B657" s="211" t="s">
        <v>6453</v>
      </c>
      <c r="C657" s="212" t="s">
        <v>6447</v>
      </c>
      <c r="D657" s="212" t="s">
        <v>6454</v>
      </c>
      <c r="E657" s="212" t="s">
        <v>6403</v>
      </c>
      <c r="F657" s="212"/>
      <c r="G657" s="212"/>
      <c r="H657" s="212"/>
      <c r="I657" s="212"/>
      <c r="J657" s="212"/>
      <c r="K657" s="212" t="s">
        <v>5234</v>
      </c>
      <c r="L657" s="212" t="s">
        <v>6449</v>
      </c>
    </row>
    <row r="658" spans="1:12" s="213" customFormat="1" ht="54">
      <c r="A658" s="210">
        <v>20</v>
      </c>
      <c r="B658" s="214" t="s">
        <v>6455</v>
      </c>
      <c r="C658" s="212" t="s">
        <v>6456</v>
      </c>
      <c r="D658" s="212" t="s">
        <v>44</v>
      </c>
      <c r="E658" s="212" t="s">
        <v>44</v>
      </c>
      <c r="F658" s="212"/>
      <c r="G658" s="212"/>
      <c r="H658" s="212" t="s">
        <v>6430</v>
      </c>
      <c r="I658" s="212"/>
      <c r="J658" s="212"/>
      <c r="K658" s="212" t="s">
        <v>6431</v>
      </c>
      <c r="L658" s="212" t="s">
        <v>6449</v>
      </c>
    </row>
    <row r="659" spans="1:12" s="213" customFormat="1" ht="54">
      <c r="A659" s="210">
        <v>21</v>
      </c>
      <c r="B659" s="211" t="s">
        <v>6457</v>
      </c>
      <c r="C659" s="212" t="s">
        <v>6458</v>
      </c>
      <c r="D659" s="212" t="s">
        <v>44</v>
      </c>
      <c r="E659" s="212" t="s">
        <v>44</v>
      </c>
      <c r="F659" s="212"/>
      <c r="G659" s="212"/>
      <c r="H659" s="212" t="s">
        <v>6459</v>
      </c>
      <c r="I659" s="212"/>
      <c r="J659" s="212"/>
      <c r="K659" s="212" t="s">
        <v>6431</v>
      </c>
      <c r="L659" s="212" t="s">
        <v>6449</v>
      </c>
    </row>
    <row r="660" spans="1:12" s="213" customFormat="1" ht="54">
      <c r="A660" s="210">
        <v>22</v>
      </c>
      <c r="B660" s="211" t="s">
        <v>6460</v>
      </c>
      <c r="C660" s="212" t="s">
        <v>6461</v>
      </c>
      <c r="D660" s="212" t="s">
        <v>44</v>
      </c>
      <c r="E660" s="212" t="s">
        <v>44</v>
      </c>
      <c r="F660" s="212"/>
      <c r="G660" s="212"/>
      <c r="H660" s="212" t="s">
        <v>6462</v>
      </c>
      <c r="I660" s="212"/>
      <c r="J660" s="212"/>
      <c r="K660" s="212" t="s">
        <v>6431</v>
      </c>
      <c r="L660" s="212" t="s">
        <v>6449</v>
      </c>
    </row>
    <row r="661" spans="1:12" s="213" customFormat="1" ht="54">
      <c r="A661" s="210">
        <v>23</v>
      </c>
      <c r="B661" s="222" t="s">
        <v>6463</v>
      </c>
      <c r="C661" s="223" t="s">
        <v>6464</v>
      </c>
      <c r="D661" s="212" t="s">
        <v>6465</v>
      </c>
      <c r="E661" s="212" t="s">
        <v>44</v>
      </c>
      <c r="F661" s="212"/>
      <c r="G661" s="212"/>
      <c r="H661" s="212"/>
      <c r="I661" s="212"/>
      <c r="J661" s="212"/>
      <c r="K661" s="212" t="s">
        <v>6431</v>
      </c>
      <c r="L661" s="212" t="s">
        <v>6449</v>
      </c>
    </row>
    <row r="662" spans="1:12" s="213" customFormat="1" ht="54">
      <c r="A662" s="210">
        <v>24</v>
      </c>
      <c r="B662" s="216" t="s">
        <v>6466</v>
      </c>
      <c r="C662" s="212" t="s">
        <v>6467</v>
      </c>
      <c r="D662" s="212" t="s">
        <v>44</v>
      </c>
      <c r="E662" s="212" t="s">
        <v>44</v>
      </c>
      <c r="F662" s="212"/>
      <c r="G662" s="212"/>
      <c r="H662" s="212"/>
      <c r="I662" s="212"/>
      <c r="J662" s="212"/>
      <c r="K662" s="212" t="s">
        <v>6431</v>
      </c>
      <c r="L662" s="212" t="s">
        <v>6449</v>
      </c>
    </row>
    <row r="663" spans="1:12" s="213" customFormat="1" ht="72">
      <c r="A663" s="210">
        <v>25</v>
      </c>
      <c r="B663" s="211" t="s">
        <v>6468</v>
      </c>
      <c r="C663" s="224" t="s">
        <v>6469</v>
      </c>
      <c r="D663" s="212"/>
      <c r="E663" s="212" t="s">
        <v>44</v>
      </c>
      <c r="F663" s="212"/>
      <c r="G663" s="212"/>
      <c r="H663" s="212"/>
      <c r="I663" s="212"/>
      <c r="J663" s="212"/>
      <c r="K663" s="212" t="s">
        <v>5234</v>
      </c>
      <c r="L663" s="212" t="s">
        <v>6449</v>
      </c>
    </row>
    <row r="664" spans="1:12" s="213" customFormat="1" ht="36">
      <c r="A664" s="210">
        <v>26</v>
      </c>
      <c r="B664" s="211" t="s">
        <v>6470</v>
      </c>
      <c r="C664" s="212" t="s">
        <v>6471</v>
      </c>
      <c r="D664" s="212" t="s">
        <v>6472</v>
      </c>
      <c r="E664" s="212" t="s">
        <v>44</v>
      </c>
      <c r="F664" s="212"/>
      <c r="G664" s="212"/>
      <c r="H664" s="212"/>
      <c r="I664" s="212"/>
      <c r="J664" s="212"/>
      <c r="K664" s="212" t="s">
        <v>6431</v>
      </c>
      <c r="L664" s="212" t="s">
        <v>6449</v>
      </c>
    </row>
    <row r="665" spans="1:12" s="213" customFormat="1" ht="54">
      <c r="A665" s="210">
        <v>27</v>
      </c>
      <c r="B665" s="211" t="s">
        <v>6473</v>
      </c>
      <c r="C665" s="212" t="s">
        <v>6474</v>
      </c>
      <c r="D665" s="212"/>
      <c r="E665" s="212" t="s">
        <v>44</v>
      </c>
      <c r="F665" s="212"/>
      <c r="G665" s="212"/>
      <c r="H665" s="212"/>
      <c r="I665" s="212"/>
      <c r="J665" s="212"/>
      <c r="K665" s="212" t="s">
        <v>6431</v>
      </c>
      <c r="L665" s="212" t="s">
        <v>6449</v>
      </c>
    </row>
    <row r="666" spans="1:12" s="213" customFormat="1" ht="54">
      <c r="A666" s="210">
        <v>28</v>
      </c>
      <c r="B666" s="211" t="s">
        <v>6475</v>
      </c>
      <c r="C666" s="212" t="s">
        <v>6476</v>
      </c>
      <c r="D666" s="212"/>
      <c r="E666" s="212" t="s">
        <v>6403</v>
      </c>
      <c r="F666" s="212"/>
      <c r="G666" s="212"/>
      <c r="H666" s="212"/>
      <c r="I666" s="212"/>
      <c r="J666" s="212"/>
      <c r="K666" s="212" t="s">
        <v>5234</v>
      </c>
      <c r="L666" s="212" t="s">
        <v>6449</v>
      </c>
    </row>
    <row r="667" spans="1:12" s="213" customFormat="1" ht="54">
      <c r="A667" s="210">
        <v>29</v>
      </c>
      <c r="B667" s="225" t="s">
        <v>6477</v>
      </c>
      <c r="C667" s="226" t="s">
        <v>6478</v>
      </c>
      <c r="D667" s="212"/>
      <c r="E667" s="212" t="s">
        <v>6403</v>
      </c>
      <c r="F667" s="212"/>
      <c r="G667" s="212"/>
      <c r="H667" s="212"/>
      <c r="I667" s="212"/>
      <c r="J667" s="212"/>
      <c r="K667" s="212" t="s">
        <v>5234</v>
      </c>
      <c r="L667" s="212" t="s">
        <v>6449</v>
      </c>
    </row>
    <row r="668" spans="1:12" s="213" customFormat="1" ht="54">
      <c r="A668" s="210">
        <v>30</v>
      </c>
      <c r="B668" s="218" t="s">
        <v>6479</v>
      </c>
      <c r="C668" s="219" t="s">
        <v>6480</v>
      </c>
      <c r="D668" s="219"/>
      <c r="E668" s="219" t="s">
        <v>44</v>
      </c>
      <c r="F668" s="212"/>
      <c r="G668" s="212"/>
      <c r="H668" s="219"/>
      <c r="I668" s="212"/>
      <c r="J668" s="212"/>
      <c r="K668" s="212" t="s">
        <v>5234</v>
      </c>
      <c r="L668" s="220" t="s">
        <v>6449</v>
      </c>
    </row>
    <row r="669" spans="1:12" s="213" customFormat="1" ht="54">
      <c r="A669" s="210">
        <v>31</v>
      </c>
      <c r="B669" s="211" t="s">
        <v>5211</v>
      </c>
      <c r="C669" s="212" t="s">
        <v>6481</v>
      </c>
      <c r="D669" s="219" t="s">
        <v>44</v>
      </c>
      <c r="E669" s="219" t="s">
        <v>44</v>
      </c>
      <c r="F669" s="212"/>
      <c r="G669" s="212"/>
      <c r="H669" s="219" t="s">
        <v>6482</v>
      </c>
      <c r="I669" s="212"/>
      <c r="J669" s="212"/>
      <c r="K669" s="219" t="s">
        <v>6431</v>
      </c>
      <c r="L669" s="220" t="s">
        <v>6449</v>
      </c>
    </row>
    <row r="670" spans="1:12" s="213" customFormat="1" ht="36">
      <c r="A670" s="210">
        <v>32</v>
      </c>
      <c r="B670" s="227" t="s">
        <v>6483</v>
      </c>
      <c r="C670" s="228" t="s">
        <v>6451</v>
      </c>
      <c r="D670" s="228"/>
      <c r="E670" s="212" t="s">
        <v>44</v>
      </c>
      <c r="F670" s="212"/>
      <c r="G670" s="212"/>
      <c r="H670" s="219"/>
      <c r="I670" s="212"/>
      <c r="J670" s="212"/>
      <c r="K670" s="212" t="s">
        <v>5234</v>
      </c>
      <c r="L670" s="220" t="s">
        <v>6449</v>
      </c>
    </row>
    <row r="671" spans="1:12" s="213" customFormat="1" ht="54">
      <c r="A671" s="210">
        <v>33</v>
      </c>
      <c r="B671" s="211" t="s">
        <v>6484</v>
      </c>
      <c r="C671" s="212" t="s">
        <v>6485</v>
      </c>
      <c r="D671" s="212" t="s">
        <v>6486</v>
      </c>
      <c r="E671" s="212" t="s">
        <v>44</v>
      </c>
      <c r="F671" s="212"/>
      <c r="G671" s="212"/>
      <c r="H671" s="212"/>
      <c r="I671" s="212"/>
      <c r="J671" s="212"/>
      <c r="K671" s="212" t="s">
        <v>5234</v>
      </c>
      <c r="L671" s="220" t="s">
        <v>6449</v>
      </c>
    </row>
    <row r="672" spans="1:12" s="213" customFormat="1" ht="54">
      <c r="A672" s="210">
        <v>34</v>
      </c>
      <c r="B672" s="211" t="s">
        <v>6487</v>
      </c>
      <c r="C672" s="212" t="s">
        <v>6488</v>
      </c>
      <c r="D672" s="212" t="s">
        <v>44</v>
      </c>
      <c r="E672" s="212" t="s">
        <v>44</v>
      </c>
      <c r="F672" s="212"/>
      <c r="G672" s="212"/>
      <c r="H672" s="212" t="s">
        <v>6489</v>
      </c>
      <c r="I672" s="212"/>
      <c r="J672" s="212"/>
      <c r="K672" s="212" t="s">
        <v>5234</v>
      </c>
      <c r="L672" s="212" t="s">
        <v>6449</v>
      </c>
    </row>
    <row r="673" spans="1:12" s="209" customFormat="1" ht="49.2" customHeight="1">
      <c r="A673" s="208"/>
      <c r="B673" s="207" t="s">
        <v>6629</v>
      </c>
      <c r="C673" s="208"/>
      <c r="D673" s="208"/>
      <c r="E673" s="208"/>
      <c r="F673" s="208"/>
      <c r="G673" s="208"/>
      <c r="H673" s="208"/>
      <c r="I673" s="208"/>
      <c r="J673" s="208"/>
      <c r="K673" s="208"/>
      <c r="L673" s="208"/>
    </row>
    <row r="674" spans="1:12" s="230" customFormat="1" ht="54">
      <c r="A674" s="212">
        <v>35</v>
      </c>
      <c r="B674" s="211" t="s">
        <v>6490</v>
      </c>
      <c r="C674" s="212" t="s">
        <v>6491</v>
      </c>
      <c r="D674" s="212"/>
      <c r="E674" s="212" t="s">
        <v>44</v>
      </c>
      <c r="F674" s="229"/>
      <c r="G674" s="229"/>
      <c r="H674" s="212"/>
      <c r="I674" s="229"/>
      <c r="J674" s="229"/>
      <c r="K674" s="212" t="s">
        <v>5234</v>
      </c>
      <c r="L674" s="212" t="s">
        <v>6427</v>
      </c>
    </row>
    <row r="675" spans="1:12" s="230" customFormat="1" ht="36">
      <c r="A675" s="212">
        <v>36</v>
      </c>
      <c r="B675" s="211" t="s">
        <v>6492</v>
      </c>
      <c r="C675" s="212" t="s">
        <v>6493</v>
      </c>
      <c r="D675" s="212"/>
      <c r="E675" s="212" t="s">
        <v>44</v>
      </c>
      <c r="F675" s="229"/>
      <c r="G675" s="229"/>
      <c r="H675" s="212"/>
      <c r="I675" s="229"/>
      <c r="J675" s="229"/>
      <c r="K675" s="212" t="s">
        <v>6431</v>
      </c>
      <c r="L675" s="212" t="s">
        <v>6427</v>
      </c>
    </row>
    <row r="676" spans="1:12" s="230" customFormat="1" ht="36">
      <c r="A676" s="212">
        <v>37</v>
      </c>
      <c r="B676" s="211" t="s">
        <v>6494</v>
      </c>
      <c r="C676" s="212" t="s">
        <v>6495</v>
      </c>
      <c r="D676" s="212"/>
      <c r="E676" s="212" t="s">
        <v>44</v>
      </c>
      <c r="F676" s="229"/>
      <c r="G676" s="229"/>
      <c r="H676" s="212"/>
      <c r="I676" s="229"/>
      <c r="J676" s="229"/>
      <c r="K676" s="212" t="s">
        <v>5234</v>
      </c>
      <c r="L676" s="212" t="s">
        <v>6427</v>
      </c>
    </row>
    <row r="677" spans="1:12" s="230" customFormat="1" ht="36">
      <c r="A677" s="212">
        <v>38</v>
      </c>
      <c r="B677" s="211" t="s">
        <v>6496</v>
      </c>
      <c r="C677" s="212" t="s">
        <v>6495</v>
      </c>
      <c r="D677" s="212"/>
      <c r="E677" s="212"/>
      <c r="F677" s="229"/>
      <c r="G677" s="229"/>
      <c r="H677" s="212"/>
      <c r="I677" s="229"/>
      <c r="J677" s="229"/>
      <c r="K677" s="212" t="s">
        <v>5234</v>
      </c>
      <c r="L677" s="212" t="s">
        <v>6427</v>
      </c>
    </row>
    <row r="678" spans="1:12" s="230" customFormat="1" ht="54">
      <c r="A678" s="212">
        <v>39</v>
      </c>
      <c r="B678" s="227" t="s">
        <v>6497</v>
      </c>
      <c r="C678" s="228" t="s">
        <v>6498</v>
      </c>
      <c r="D678" s="212"/>
      <c r="E678" s="212" t="s">
        <v>44</v>
      </c>
      <c r="F678" s="229"/>
      <c r="G678" s="229"/>
      <c r="H678" s="212"/>
      <c r="I678" s="229"/>
      <c r="J678" s="229"/>
      <c r="K678" s="212" t="s">
        <v>6431</v>
      </c>
      <c r="L678" s="220" t="s">
        <v>6427</v>
      </c>
    </row>
    <row r="679" spans="1:12" s="230" customFormat="1" ht="54">
      <c r="A679" s="212">
        <v>40</v>
      </c>
      <c r="B679" s="227" t="s">
        <v>6499</v>
      </c>
      <c r="C679" s="228" t="s">
        <v>6498</v>
      </c>
      <c r="D679" s="212"/>
      <c r="E679" s="212" t="s">
        <v>44</v>
      </c>
      <c r="F679" s="229"/>
      <c r="G679" s="229"/>
      <c r="H679" s="212"/>
      <c r="I679" s="229"/>
      <c r="J679" s="229"/>
      <c r="K679" s="212" t="s">
        <v>5234</v>
      </c>
      <c r="L679" s="220" t="s">
        <v>6427</v>
      </c>
    </row>
    <row r="680" spans="1:12" s="230" customFormat="1" ht="72">
      <c r="A680" s="212">
        <v>41</v>
      </c>
      <c r="B680" s="211" t="s">
        <v>6500</v>
      </c>
      <c r="C680" s="231" t="s">
        <v>6501</v>
      </c>
      <c r="D680" s="212" t="s">
        <v>44</v>
      </c>
      <c r="E680" s="212" t="s">
        <v>44</v>
      </c>
      <c r="F680" s="229"/>
      <c r="G680" s="229"/>
      <c r="H680" s="212" t="s">
        <v>6502</v>
      </c>
      <c r="I680" s="229"/>
      <c r="J680" s="229"/>
      <c r="K680" s="212" t="s">
        <v>5234</v>
      </c>
      <c r="L680" s="212" t="s">
        <v>6427</v>
      </c>
    </row>
    <row r="681" spans="1:12" s="230" customFormat="1" ht="72">
      <c r="A681" s="212">
        <v>42</v>
      </c>
      <c r="B681" s="211" t="s">
        <v>6503</v>
      </c>
      <c r="C681" s="212" t="s">
        <v>6491</v>
      </c>
      <c r="D681" s="212" t="s">
        <v>44</v>
      </c>
      <c r="E681" s="212" t="s">
        <v>44</v>
      </c>
      <c r="F681" s="229"/>
      <c r="G681" s="229"/>
      <c r="H681" s="212" t="s">
        <v>6504</v>
      </c>
      <c r="I681" s="229"/>
      <c r="J681" s="229"/>
      <c r="K681" s="212" t="s">
        <v>6431</v>
      </c>
      <c r="L681" s="212" t="s">
        <v>6449</v>
      </c>
    </row>
    <row r="682" spans="1:12" s="230" customFormat="1" ht="54">
      <c r="A682" s="212">
        <v>43</v>
      </c>
      <c r="B682" s="227" t="s">
        <v>6505</v>
      </c>
      <c r="C682" s="228" t="s">
        <v>6506</v>
      </c>
      <c r="D682" s="212" t="s">
        <v>6507</v>
      </c>
      <c r="E682" s="212" t="s">
        <v>44</v>
      </c>
      <c r="F682" s="229"/>
      <c r="G682" s="229"/>
      <c r="H682" s="212"/>
      <c r="I682" s="229"/>
      <c r="J682" s="229"/>
      <c r="K682" s="212" t="s">
        <v>6431</v>
      </c>
      <c r="L682" s="220" t="s">
        <v>6449</v>
      </c>
    </row>
    <row r="683" spans="1:12" s="234" customFormat="1" ht="43.95" customHeight="1">
      <c r="A683" s="208"/>
      <c r="B683" s="207" t="s">
        <v>6508</v>
      </c>
      <c r="C683" s="233"/>
      <c r="D683" s="233"/>
      <c r="E683" s="233"/>
      <c r="F683" s="233"/>
      <c r="G683" s="233"/>
      <c r="H683" s="233"/>
      <c r="I683" s="233"/>
      <c r="J683" s="233"/>
      <c r="K683" s="233"/>
      <c r="L683" s="233"/>
    </row>
    <row r="684" spans="1:12" s="230" customFormat="1" ht="54">
      <c r="A684" s="212">
        <v>44</v>
      </c>
      <c r="B684" s="235" t="s">
        <v>6509</v>
      </c>
      <c r="C684" s="236" t="s">
        <v>6510</v>
      </c>
      <c r="D684" s="212"/>
      <c r="E684" s="212" t="s">
        <v>6403</v>
      </c>
      <c r="F684" s="229"/>
      <c r="G684" s="229"/>
      <c r="H684" s="212"/>
      <c r="I684" s="229"/>
      <c r="J684" s="229"/>
      <c r="K684" s="212" t="s">
        <v>5234</v>
      </c>
      <c r="L684" s="212" t="s">
        <v>6405</v>
      </c>
    </row>
    <row r="685" spans="1:12" s="230" customFormat="1" ht="54">
      <c r="A685" s="212">
        <v>45</v>
      </c>
      <c r="B685" s="218" t="s">
        <v>6511</v>
      </c>
      <c r="C685" s="236" t="s">
        <v>6510</v>
      </c>
      <c r="D685" s="212"/>
      <c r="E685" s="212" t="s">
        <v>97</v>
      </c>
      <c r="F685" s="229"/>
      <c r="G685" s="229"/>
      <c r="H685" s="212" t="s">
        <v>6448</v>
      </c>
      <c r="I685" s="229"/>
      <c r="J685" s="229"/>
      <c r="K685" s="212" t="s">
        <v>6431</v>
      </c>
      <c r="L685" s="212" t="s">
        <v>6427</v>
      </c>
    </row>
    <row r="686" spans="1:12" s="230" customFormat="1" ht="54">
      <c r="A686" s="212">
        <v>46</v>
      </c>
      <c r="B686" s="218" t="s">
        <v>6512</v>
      </c>
      <c r="C686" s="236" t="s">
        <v>6510</v>
      </c>
      <c r="D686" s="212"/>
      <c r="E686" s="212" t="s">
        <v>97</v>
      </c>
      <c r="F686" s="229"/>
      <c r="G686" s="229"/>
      <c r="H686" s="212" t="s">
        <v>6448</v>
      </c>
      <c r="I686" s="229"/>
      <c r="J686" s="229"/>
      <c r="K686" s="212" t="s">
        <v>6431</v>
      </c>
      <c r="L686" s="212" t="s">
        <v>6427</v>
      </c>
    </row>
    <row r="687" spans="1:12" s="230" customFormat="1" ht="54">
      <c r="A687" s="212">
        <v>47</v>
      </c>
      <c r="B687" s="218" t="s">
        <v>6513</v>
      </c>
      <c r="C687" s="236" t="s">
        <v>6510</v>
      </c>
      <c r="D687" s="212"/>
      <c r="E687" s="212" t="s">
        <v>97</v>
      </c>
      <c r="F687" s="229"/>
      <c r="G687" s="229"/>
      <c r="H687" s="212" t="s">
        <v>6514</v>
      </c>
      <c r="I687" s="229"/>
      <c r="J687" s="229"/>
      <c r="K687" s="212" t="s">
        <v>6431</v>
      </c>
      <c r="L687" s="212" t="s">
        <v>6427</v>
      </c>
    </row>
    <row r="688" spans="1:12" s="230" customFormat="1" ht="72">
      <c r="A688" s="212">
        <v>48</v>
      </c>
      <c r="B688" s="218" t="s">
        <v>6515</v>
      </c>
      <c r="C688" s="236" t="s">
        <v>6510</v>
      </c>
      <c r="D688" s="212"/>
      <c r="E688" s="212" t="s">
        <v>97</v>
      </c>
      <c r="F688" s="229"/>
      <c r="G688" s="229"/>
      <c r="H688" s="212" t="s">
        <v>6516</v>
      </c>
      <c r="I688" s="229"/>
      <c r="J688" s="229"/>
      <c r="K688" s="212" t="s">
        <v>6431</v>
      </c>
      <c r="L688" s="212" t="s">
        <v>6427</v>
      </c>
    </row>
    <row r="689" spans="1:12" s="230" customFormat="1" ht="54">
      <c r="A689" s="212">
        <v>49</v>
      </c>
      <c r="B689" s="218" t="s">
        <v>6517</v>
      </c>
      <c r="C689" s="236" t="s">
        <v>6510</v>
      </c>
      <c r="D689" s="212"/>
      <c r="E689" s="212" t="s">
        <v>97</v>
      </c>
      <c r="F689" s="229"/>
      <c r="G689" s="229"/>
      <c r="H689" s="212" t="s">
        <v>6448</v>
      </c>
      <c r="I689" s="229"/>
      <c r="J689" s="229"/>
      <c r="K689" s="212" t="s">
        <v>6431</v>
      </c>
      <c r="L689" s="212" t="s">
        <v>6427</v>
      </c>
    </row>
    <row r="690" spans="1:12" s="230" customFormat="1" ht="54">
      <c r="A690" s="212">
        <v>50</v>
      </c>
      <c r="B690" s="218" t="s">
        <v>6518</v>
      </c>
      <c r="C690" s="236" t="s">
        <v>6510</v>
      </c>
      <c r="D690" s="212"/>
      <c r="E690" s="212" t="s">
        <v>97</v>
      </c>
      <c r="F690" s="229"/>
      <c r="G690" s="229"/>
      <c r="H690" s="212" t="s">
        <v>6514</v>
      </c>
      <c r="I690" s="229"/>
      <c r="J690" s="229"/>
      <c r="K690" s="212" t="s">
        <v>6431</v>
      </c>
      <c r="L690" s="212" t="s">
        <v>6427</v>
      </c>
    </row>
    <row r="691" spans="1:12" s="230" customFormat="1" ht="54">
      <c r="A691" s="212">
        <v>51</v>
      </c>
      <c r="B691" s="235" t="s">
        <v>6519</v>
      </c>
      <c r="C691" s="236" t="s">
        <v>6510</v>
      </c>
      <c r="D691" s="212"/>
      <c r="E691" s="212" t="s">
        <v>97</v>
      </c>
      <c r="F691" s="229"/>
      <c r="G691" s="229"/>
      <c r="H691" s="212" t="s">
        <v>6514</v>
      </c>
      <c r="I691" s="229"/>
      <c r="J691" s="229"/>
      <c r="K691" s="212" t="s">
        <v>6431</v>
      </c>
      <c r="L691" s="212" t="s">
        <v>6427</v>
      </c>
    </row>
    <row r="692" spans="1:12" s="230" customFormat="1" ht="54">
      <c r="A692" s="212">
        <v>52</v>
      </c>
      <c r="B692" s="218" t="s">
        <v>6520</v>
      </c>
      <c r="C692" s="236" t="s">
        <v>6510</v>
      </c>
      <c r="D692" s="212"/>
      <c r="E692" s="212" t="s">
        <v>97</v>
      </c>
      <c r="F692" s="229"/>
      <c r="G692" s="229"/>
      <c r="H692" s="212" t="s">
        <v>6521</v>
      </c>
      <c r="I692" s="229"/>
      <c r="J692" s="229"/>
      <c r="K692" s="212" t="s">
        <v>5234</v>
      </c>
      <c r="L692" s="212" t="s">
        <v>6427</v>
      </c>
    </row>
    <row r="693" spans="1:12" s="230" customFormat="1" ht="54">
      <c r="A693" s="212">
        <v>53</v>
      </c>
      <c r="B693" s="237" t="s">
        <v>6522</v>
      </c>
      <c r="C693" s="236" t="s">
        <v>6510</v>
      </c>
      <c r="D693" s="212"/>
      <c r="E693" s="212" t="s">
        <v>97</v>
      </c>
      <c r="F693" s="229"/>
      <c r="G693" s="229"/>
      <c r="H693" s="212"/>
      <c r="I693" s="229"/>
      <c r="J693" s="229"/>
      <c r="K693" s="212" t="s">
        <v>6431</v>
      </c>
      <c r="L693" s="212" t="s">
        <v>6427</v>
      </c>
    </row>
    <row r="694" spans="1:12" s="230" customFormat="1" ht="54">
      <c r="A694" s="212">
        <v>54</v>
      </c>
      <c r="B694" s="218" t="s">
        <v>6523</v>
      </c>
      <c r="C694" s="238" t="s">
        <v>6524</v>
      </c>
      <c r="D694" s="212"/>
      <c r="E694" s="212" t="s">
        <v>97</v>
      </c>
      <c r="F694" s="229"/>
      <c r="G694" s="229"/>
      <c r="H694" s="212" t="s">
        <v>6521</v>
      </c>
      <c r="I694" s="229"/>
      <c r="J694" s="229"/>
      <c r="K694" s="212" t="s">
        <v>5234</v>
      </c>
      <c r="L694" s="212" t="s">
        <v>6427</v>
      </c>
    </row>
    <row r="695" spans="1:12" s="230" customFormat="1" ht="54">
      <c r="A695" s="212">
        <v>55</v>
      </c>
      <c r="B695" s="227" t="s">
        <v>6525</v>
      </c>
      <c r="C695" s="228" t="s">
        <v>6526</v>
      </c>
      <c r="D695" s="212" t="s">
        <v>44</v>
      </c>
      <c r="E695" s="215" t="s">
        <v>44</v>
      </c>
      <c r="F695" s="229"/>
      <c r="G695" s="229"/>
      <c r="H695" s="215" t="s">
        <v>6527</v>
      </c>
      <c r="I695" s="229"/>
      <c r="J695" s="229"/>
      <c r="K695" s="215" t="s">
        <v>5234</v>
      </c>
      <c r="L695" s="212" t="s">
        <v>6427</v>
      </c>
    </row>
    <row r="696" spans="1:12" s="230" customFormat="1" ht="36">
      <c r="A696" s="212">
        <v>56</v>
      </c>
      <c r="B696" s="239" t="s">
        <v>6528</v>
      </c>
      <c r="C696" s="236" t="s">
        <v>6529</v>
      </c>
      <c r="D696" s="212"/>
      <c r="E696" s="240" t="s">
        <v>6403</v>
      </c>
      <c r="F696" s="229"/>
      <c r="G696" s="229"/>
      <c r="H696" s="212"/>
      <c r="I696" s="229"/>
      <c r="J696" s="229"/>
      <c r="K696" s="212" t="s">
        <v>5234</v>
      </c>
      <c r="L696" s="212" t="s">
        <v>6449</v>
      </c>
    </row>
    <row r="697" spans="1:12" s="234" customFormat="1" ht="48.6" customHeight="1">
      <c r="A697" s="208"/>
      <c r="B697" s="207" t="s">
        <v>6631</v>
      </c>
      <c r="C697" s="233"/>
      <c r="D697" s="233"/>
      <c r="E697" s="233"/>
      <c r="F697" s="233"/>
      <c r="G697" s="233"/>
      <c r="H697" s="233"/>
      <c r="I697" s="233"/>
      <c r="J697" s="233"/>
      <c r="K697" s="233"/>
      <c r="L697" s="233"/>
    </row>
    <row r="698" spans="1:12" s="230" customFormat="1" ht="72">
      <c r="A698" s="212">
        <v>57</v>
      </c>
      <c r="B698" s="218" t="s">
        <v>6530</v>
      </c>
      <c r="C698" s="219" t="s">
        <v>6531</v>
      </c>
      <c r="D698" s="219"/>
      <c r="E698" s="219" t="s">
        <v>6403</v>
      </c>
      <c r="F698" s="229"/>
      <c r="G698" s="229"/>
      <c r="H698" s="219" t="s">
        <v>6438</v>
      </c>
      <c r="I698" s="229"/>
      <c r="J698" s="229"/>
      <c r="K698" s="219" t="s">
        <v>5234</v>
      </c>
      <c r="L698" s="220" t="s">
        <v>6405</v>
      </c>
    </row>
    <row r="699" spans="1:12" s="230" customFormat="1" ht="54">
      <c r="A699" s="212">
        <v>58</v>
      </c>
      <c r="B699" s="211" t="s">
        <v>6532</v>
      </c>
      <c r="C699" s="212" t="s">
        <v>6533</v>
      </c>
      <c r="D699" s="212" t="s">
        <v>44</v>
      </c>
      <c r="E699" s="212" t="s">
        <v>6403</v>
      </c>
      <c r="F699" s="229"/>
      <c r="G699" s="229"/>
      <c r="H699" s="212" t="s">
        <v>6534</v>
      </c>
      <c r="I699" s="229"/>
      <c r="J699" s="229"/>
      <c r="K699" s="212" t="s">
        <v>5234</v>
      </c>
      <c r="L699" s="212" t="s">
        <v>6405</v>
      </c>
    </row>
    <row r="700" spans="1:12" s="230" customFormat="1" ht="72">
      <c r="A700" s="212">
        <v>59</v>
      </c>
      <c r="B700" s="211" t="s">
        <v>6535</v>
      </c>
      <c r="C700" s="212" t="s">
        <v>6536</v>
      </c>
      <c r="D700" s="212"/>
      <c r="E700" s="212" t="s">
        <v>44</v>
      </c>
      <c r="F700" s="229"/>
      <c r="G700" s="229"/>
      <c r="H700" s="212" t="s">
        <v>6537</v>
      </c>
      <c r="I700" s="229"/>
      <c r="J700" s="229"/>
      <c r="K700" s="212" t="s">
        <v>6431</v>
      </c>
      <c r="L700" s="212" t="s">
        <v>6427</v>
      </c>
    </row>
    <row r="701" spans="1:12" s="230" customFormat="1" ht="54">
      <c r="A701" s="212">
        <v>60</v>
      </c>
      <c r="B701" s="211" t="s">
        <v>6538</v>
      </c>
      <c r="C701" s="212" t="s">
        <v>6539</v>
      </c>
      <c r="D701" s="212"/>
      <c r="E701" s="212" t="s">
        <v>44</v>
      </c>
      <c r="F701" s="229"/>
      <c r="G701" s="229"/>
      <c r="H701" s="212" t="s">
        <v>6540</v>
      </c>
      <c r="I701" s="229"/>
      <c r="J701" s="229"/>
      <c r="K701" s="212" t="s">
        <v>5234</v>
      </c>
      <c r="L701" s="212" t="s">
        <v>6427</v>
      </c>
    </row>
    <row r="702" spans="1:12" s="230" customFormat="1" ht="54">
      <c r="A702" s="212">
        <v>61</v>
      </c>
      <c r="B702" s="227" t="s">
        <v>6541</v>
      </c>
      <c r="C702" s="228" t="s">
        <v>6542</v>
      </c>
      <c r="D702" s="228"/>
      <c r="E702" s="228" t="s">
        <v>44</v>
      </c>
      <c r="F702" s="229"/>
      <c r="G702" s="229"/>
      <c r="H702" s="228"/>
      <c r="I702" s="229"/>
      <c r="J702" s="229"/>
      <c r="K702" s="228" t="s">
        <v>6431</v>
      </c>
      <c r="L702" s="212" t="s">
        <v>6427</v>
      </c>
    </row>
    <row r="703" spans="1:12" s="230" customFormat="1" ht="54">
      <c r="A703" s="212">
        <v>62</v>
      </c>
      <c r="B703" s="241" t="s">
        <v>6543</v>
      </c>
      <c r="C703" s="242" t="s">
        <v>6544</v>
      </c>
      <c r="D703" s="212" t="s">
        <v>6545</v>
      </c>
      <c r="E703" s="212" t="s">
        <v>44</v>
      </c>
      <c r="F703" s="229"/>
      <c r="G703" s="229"/>
      <c r="H703" s="212"/>
      <c r="I703" s="229"/>
      <c r="J703" s="229"/>
      <c r="K703" s="212" t="s">
        <v>6431</v>
      </c>
      <c r="L703" s="212" t="s">
        <v>6427</v>
      </c>
    </row>
    <row r="704" spans="1:12" s="230" customFormat="1" ht="36">
      <c r="A704" s="212">
        <v>63</v>
      </c>
      <c r="B704" s="241" t="s">
        <v>6546</v>
      </c>
      <c r="C704" s="242" t="s">
        <v>6547</v>
      </c>
      <c r="D704" s="212" t="s">
        <v>6548</v>
      </c>
      <c r="E704" s="212" t="s">
        <v>44</v>
      </c>
      <c r="F704" s="229"/>
      <c r="G704" s="229"/>
      <c r="H704" s="212"/>
      <c r="I704" s="229"/>
      <c r="J704" s="229"/>
      <c r="K704" s="212" t="s">
        <v>6431</v>
      </c>
      <c r="L704" s="212" t="s">
        <v>6427</v>
      </c>
    </row>
    <row r="705" spans="1:12" s="230" customFormat="1" ht="48" customHeight="1">
      <c r="A705" s="212">
        <v>64</v>
      </c>
      <c r="B705" s="227" t="s">
        <v>6549</v>
      </c>
      <c r="C705" s="228" t="s">
        <v>6547</v>
      </c>
      <c r="D705" s="212"/>
      <c r="E705" s="212" t="s">
        <v>44</v>
      </c>
      <c r="F705" s="229"/>
      <c r="G705" s="229"/>
      <c r="H705" s="212"/>
      <c r="I705" s="229"/>
      <c r="J705" s="229"/>
      <c r="K705" s="212" t="s">
        <v>6431</v>
      </c>
      <c r="L705" s="212" t="s">
        <v>6427</v>
      </c>
    </row>
    <row r="706" spans="1:12" s="234" customFormat="1" ht="45.6" customHeight="1">
      <c r="A706" s="208"/>
      <c r="B706" s="207" t="s">
        <v>6632</v>
      </c>
      <c r="C706" s="233"/>
      <c r="D706" s="233"/>
      <c r="E706" s="233"/>
      <c r="F706" s="233"/>
      <c r="G706" s="233"/>
      <c r="H706" s="233"/>
      <c r="I706" s="233"/>
      <c r="J706" s="233"/>
      <c r="K706" s="233"/>
      <c r="L706" s="233"/>
    </row>
    <row r="707" spans="1:12" s="230" customFormat="1" ht="54">
      <c r="A707" s="212">
        <v>65</v>
      </c>
      <c r="B707" s="227" t="s">
        <v>6550</v>
      </c>
      <c r="C707" s="228" t="s">
        <v>6551</v>
      </c>
      <c r="D707" s="228" t="s">
        <v>44</v>
      </c>
      <c r="E707" s="228" t="s">
        <v>44</v>
      </c>
      <c r="F707" s="229"/>
      <c r="G707" s="229"/>
      <c r="H707" s="229"/>
      <c r="I707" s="229"/>
      <c r="J707" s="229"/>
      <c r="K707" s="228" t="s">
        <v>6552</v>
      </c>
      <c r="L707" s="220" t="s">
        <v>6427</v>
      </c>
    </row>
    <row r="708" spans="1:12" s="230" customFormat="1" ht="54">
      <c r="A708" s="212">
        <v>66</v>
      </c>
      <c r="B708" s="211" t="s">
        <v>6553</v>
      </c>
      <c r="C708" s="212" t="s">
        <v>6554</v>
      </c>
      <c r="D708" s="228"/>
      <c r="E708" s="228" t="s">
        <v>44</v>
      </c>
      <c r="F708" s="229"/>
      <c r="G708" s="229"/>
      <c r="H708" s="229"/>
      <c r="I708" s="229"/>
      <c r="J708" s="229"/>
      <c r="K708" s="228" t="s">
        <v>5234</v>
      </c>
      <c r="L708" s="212" t="s">
        <v>6427</v>
      </c>
    </row>
    <row r="709" spans="1:12" s="230" customFormat="1" ht="36">
      <c r="A709" s="212">
        <v>67</v>
      </c>
      <c r="B709" s="211" t="s">
        <v>6555</v>
      </c>
      <c r="C709" s="212" t="s">
        <v>6556</v>
      </c>
      <c r="D709" s="228"/>
      <c r="E709" s="228" t="s">
        <v>44</v>
      </c>
      <c r="F709" s="229"/>
      <c r="G709" s="229"/>
      <c r="H709" s="229"/>
      <c r="I709" s="229"/>
      <c r="J709" s="229"/>
      <c r="K709" s="228" t="s">
        <v>5234</v>
      </c>
      <c r="L709" s="212" t="s">
        <v>6427</v>
      </c>
    </row>
    <row r="710" spans="1:12" s="234" customFormat="1" ht="40.200000000000003" customHeight="1">
      <c r="A710" s="208"/>
      <c r="B710" s="207" t="s">
        <v>6633</v>
      </c>
      <c r="C710" s="233"/>
      <c r="D710" s="233"/>
      <c r="E710" s="233"/>
      <c r="F710" s="233"/>
      <c r="G710" s="233"/>
      <c r="H710" s="233"/>
      <c r="I710" s="233"/>
      <c r="J710" s="233"/>
      <c r="K710" s="233"/>
      <c r="L710" s="233"/>
    </row>
    <row r="711" spans="1:12" s="230" customFormat="1" ht="72">
      <c r="A711" s="212">
        <v>68</v>
      </c>
      <c r="B711" s="225" t="s">
        <v>6557</v>
      </c>
      <c r="C711" s="226" t="s">
        <v>6558</v>
      </c>
      <c r="D711" s="212" t="s">
        <v>44</v>
      </c>
      <c r="E711" s="212" t="s">
        <v>44</v>
      </c>
      <c r="F711" s="229"/>
      <c r="G711" s="229"/>
      <c r="H711" s="212" t="s">
        <v>6559</v>
      </c>
      <c r="I711" s="229"/>
      <c r="J711" s="229"/>
      <c r="K711" s="212" t="s">
        <v>6431</v>
      </c>
      <c r="L711" s="212" t="s">
        <v>6449</v>
      </c>
    </row>
    <row r="712" spans="1:12" s="234" customFormat="1" ht="35.4" customHeight="1">
      <c r="A712" s="208"/>
      <c r="B712" s="207" t="s">
        <v>6634</v>
      </c>
      <c r="C712" s="233"/>
      <c r="D712" s="233"/>
      <c r="E712" s="233"/>
      <c r="F712" s="233"/>
      <c r="G712" s="233"/>
      <c r="H712" s="233"/>
      <c r="I712" s="233"/>
      <c r="J712" s="233"/>
      <c r="K712" s="233"/>
      <c r="L712" s="233"/>
    </row>
    <row r="713" spans="1:12" s="230" customFormat="1" ht="54">
      <c r="A713" s="212">
        <v>69</v>
      </c>
      <c r="B713" s="211" t="s">
        <v>6560</v>
      </c>
      <c r="C713" s="212" t="s">
        <v>6561</v>
      </c>
      <c r="D713" s="212"/>
      <c r="E713" s="212" t="s">
        <v>44</v>
      </c>
      <c r="F713" s="229"/>
      <c r="G713" s="229"/>
      <c r="H713" s="212" t="s">
        <v>6562</v>
      </c>
      <c r="I713" s="229"/>
      <c r="J713" s="229"/>
      <c r="K713" s="212" t="s">
        <v>6431</v>
      </c>
      <c r="L713" s="212" t="s">
        <v>6427</v>
      </c>
    </row>
    <row r="714" spans="1:12" s="234" customFormat="1" ht="41.4" customHeight="1">
      <c r="A714" s="208"/>
      <c r="B714" s="207" t="s">
        <v>6635</v>
      </c>
      <c r="C714" s="233"/>
      <c r="D714" s="233"/>
      <c r="E714" s="233"/>
      <c r="F714" s="233"/>
      <c r="G714" s="233"/>
      <c r="H714" s="233"/>
      <c r="I714" s="233"/>
      <c r="J714" s="233"/>
      <c r="K714" s="233"/>
      <c r="L714" s="233"/>
    </row>
    <row r="715" spans="1:12" s="230" customFormat="1" ht="54">
      <c r="A715" s="212">
        <v>70</v>
      </c>
      <c r="B715" s="235" t="s">
        <v>6563</v>
      </c>
      <c r="C715" s="236" t="s">
        <v>6564</v>
      </c>
      <c r="D715" s="212"/>
      <c r="E715" s="212" t="s">
        <v>44</v>
      </c>
      <c r="F715" s="229"/>
      <c r="G715" s="229"/>
      <c r="H715" s="229"/>
      <c r="I715" s="229"/>
      <c r="J715" s="229"/>
      <c r="K715" s="212" t="s">
        <v>5234</v>
      </c>
      <c r="L715" s="212" t="s">
        <v>6427</v>
      </c>
    </row>
    <row r="716" spans="1:12" s="230" customFormat="1" ht="36">
      <c r="A716" s="212">
        <v>71</v>
      </c>
      <c r="B716" s="235" t="s">
        <v>6565</v>
      </c>
      <c r="C716" s="236" t="s">
        <v>6566</v>
      </c>
      <c r="D716" s="212"/>
      <c r="E716" s="212" t="s">
        <v>44</v>
      </c>
      <c r="F716" s="229"/>
      <c r="G716" s="229"/>
      <c r="H716" s="229"/>
      <c r="I716" s="229"/>
      <c r="J716" s="229"/>
      <c r="K716" s="212" t="s">
        <v>5234</v>
      </c>
      <c r="L716" s="212" t="s">
        <v>6427</v>
      </c>
    </row>
    <row r="717" spans="1:12" s="230" customFormat="1" ht="36">
      <c r="A717" s="212">
        <v>72</v>
      </c>
      <c r="B717" s="235" t="s">
        <v>6567</v>
      </c>
      <c r="C717" s="236" t="s">
        <v>6568</v>
      </c>
      <c r="D717" s="212"/>
      <c r="E717" s="212" t="s">
        <v>44</v>
      </c>
      <c r="F717" s="229"/>
      <c r="G717" s="229"/>
      <c r="H717" s="229"/>
      <c r="I717" s="229"/>
      <c r="J717" s="229"/>
      <c r="K717" s="212" t="s">
        <v>5234</v>
      </c>
      <c r="L717" s="212" t="s">
        <v>6427</v>
      </c>
    </row>
    <row r="718" spans="1:12" s="230" customFormat="1" ht="54">
      <c r="A718" s="212">
        <v>73</v>
      </c>
      <c r="B718" s="211" t="s">
        <v>6569</v>
      </c>
      <c r="C718" s="212" t="s">
        <v>6570</v>
      </c>
      <c r="D718" s="212" t="s">
        <v>44</v>
      </c>
      <c r="E718" s="212" t="s">
        <v>44</v>
      </c>
      <c r="F718" s="229"/>
      <c r="G718" s="229"/>
      <c r="H718" s="229"/>
      <c r="I718" s="229"/>
      <c r="J718" s="229"/>
      <c r="K718" s="212" t="s">
        <v>5234</v>
      </c>
      <c r="L718" s="212" t="s">
        <v>6427</v>
      </c>
    </row>
    <row r="719" spans="1:12" s="234" customFormat="1" ht="42.6" customHeight="1">
      <c r="A719" s="208"/>
      <c r="B719" s="207" t="s">
        <v>6636</v>
      </c>
      <c r="C719" s="233"/>
      <c r="D719" s="233"/>
      <c r="E719" s="233"/>
      <c r="F719" s="233"/>
      <c r="G719" s="233"/>
      <c r="H719" s="233"/>
      <c r="I719" s="233"/>
      <c r="J719" s="233"/>
      <c r="K719" s="233"/>
      <c r="L719" s="233"/>
    </row>
    <row r="720" spans="1:12" s="230" customFormat="1" ht="54">
      <c r="A720" s="212">
        <v>74</v>
      </c>
      <c r="B720" s="227" t="s">
        <v>6571</v>
      </c>
      <c r="C720" s="228" t="s">
        <v>6572</v>
      </c>
      <c r="D720" s="212"/>
      <c r="E720" s="212" t="s">
        <v>44</v>
      </c>
      <c r="F720" s="229"/>
      <c r="G720" s="229"/>
      <c r="H720" s="212" t="s">
        <v>6573</v>
      </c>
      <c r="I720" s="229"/>
      <c r="J720" s="229"/>
      <c r="K720" s="212" t="s">
        <v>5234</v>
      </c>
      <c r="L720" s="212" t="s">
        <v>6427</v>
      </c>
    </row>
    <row r="721" spans="1:12" s="230" customFormat="1" ht="72">
      <c r="A721" s="212">
        <v>75</v>
      </c>
      <c r="B721" s="211" t="s">
        <v>6574</v>
      </c>
      <c r="C721" s="212" t="s">
        <v>6575</v>
      </c>
      <c r="D721" s="243"/>
      <c r="E721" s="244" t="s">
        <v>44</v>
      </c>
      <c r="F721" s="229"/>
      <c r="G721" s="229"/>
      <c r="H721" s="244" t="s">
        <v>6576</v>
      </c>
      <c r="I721" s="229"/>
      <c r="J721" s="229"/>
      <c r="K721" s="244" t="s">
        <v>5234</v>
      </c>
      <c r="L721" s="220" t="s">
        <v>6427</v>
      </c>
    </row>
    <row r="722" spans="1:12" s="230" customFormat="1" ht="36">
      <c r="A722" s="212">
        <v>76</v>
      </c>
      <c r="B722" s="211" t="s">
        <v>2176</v>
      </c>
      <c r="C722" s="212" t="s">
        <v>6577</v>
      </c>
      <c r="D722" s="212"/>
      <c r="E722" s="244" t="s">
        <v>44</v>
      </c>
      <c r="F722" s="229"/>
      <c r="G722" s="229"/>
      <c r="H722" s="244"/>
      <c r="I722" s="229"/>
      <c r="J722" s="229"/>
      <c r="K722" s="244" t="s">
        <v>6431</v>
      </c>
      <c r="L722" s="220" t="s">
        <v>6427</v>
      </c>
    </row>
    <row r="723" spans="1:12" s="234" customFormat="1" ht="42.6" customHeight="1">
      <c r="A723" s="208"/>
      <c r="B723" s="207" t="s">
        <v>6637</v>
      </c>
      <c r="C723" s="233"/>
      <c r="D723" s="233"/>
      <c r="E723" s="233"/>
      <c r="F723" s="233"/>
      <c r="G723" s="233"/>
      <c r="H723" s="233"/>
      <c r="I723" s="233"/>
      <c r="J723" s="233"/>
      <c r="K723" s="233"/>
      <c r="L723" s="233"/>
    </row>
    <row r="724" spans="1:12" s="230" customFormat="1" ht="54">
      <c r="A724" s="212">
        <v>77</v>
      </c>
      <c r="B724" s="218" t="s">
        <v>6578</v>
      </c>
      <c r="C724" s="219" t="s">
        <v>6579</v>
      </c>
      <c r="D724" s="219" t="s">
        <v>44</v>
      </c>
      <c r="E724" s="219" t="s">
        <v>6403</v>
      </c>
      <c r="F724" s="229"/>
      <c r="G724" s="229"/>
      <c r="H724" s="219" t="s">
        <v>6580</v>
      </c>
      <c r="I724" s="229"/>
      <c r="J724" s="229"/>
      <c r="K724" s="219" t="s">
        <v>5234</v>
      </c>
      <c r="L724" s="220" t="s">
        <v>6405</v>
      </c>
    </row>
    <row r="725" spans="1:12" s="230" customFormat="1" ht="54">
      <c r="A725" s="212">
        <v>78</v>
      </c>
      <c r="B725" s="211" t="s">
        <v>6581</v>
      </c>
      <c r="C725" s="212" t="s">
        <v>6582</v>
      </c>
      <c r="D725" s="212" t="s">
        <v>44</v>
      </c>
      <c r="E725" s="212" t="s">
        <v>6403</v>
      </c>
      <c r="F725" s="229"/>
      <c r="G725" s="229"/>
      <c r="H725" s="212" t="s">
        <v>6583</v>
      </c>
      <c r="I725" s="229"/>
      <c r="J725" s="229"/>
      <c r="K725" s="212" t="s">
        <v>5234</v>
      </c>
      <c r="L725" s="212" t="s">
        <v>6405</v>
      </c>
    </row>
    <row r="726" spans="1:12" s="230" customFormat="1" ht="54">
      <c r="A726" s="212">
        <v>79</v>
      </c>
      <c r="B726" s="211" t="s">
        <v>6584</v>
      </c>
      <c r="C726" s="242" t="s">
        <v>6585</v>
      </c>
      <c r="D726" s="219" t="s">
        <v>44</v>
      </c>
      <c r="E726" s="219" t="s">
        <v>44</v>
      </c>
      <c r="F726" s="229"/>
      <c r="G726" s="229"/>
      <c r="H726" s="219"/>
      <c r="I726" s="229"/>
      <c r="J726" s="229"/>
      <c r="K726" s="219" t="s">
        <v>6431</v>
      </c>
      <c r="L726" s="212" t="s">
        <v>6427</v>
      </c>
    </row>
    <row r="727" spans="1:12" s="234" customFormat="1" ht="41.4" customHeight="1">
      <c r="A727" s="208"/>
      <c r="B727" s="207" t="s">
        <v>6638</v>
      </c>
      <c r="C727" s="233"/>
      <c r="D727" s="233"/>
      <c r="E727" s="233"/>
      <c r="F727" s="233"/>
      <c r="G727" s="233"/>
      <c r="H727" s="233"/>
      <c r="I727" s="233"/>
      <c r="J727" s="233"/>
      <c r="K727" s="233"/>
      <c r="L727" s="233"/>
    </row>
    <row r="728" spans="1:12" s="230" customFormat="1" ht="54">
      <c r="A728" s="212">
        <v>80</v>
      </c>
      <c r="B728" s="211" t="s">
        <v>6586</v>
      </c>
      <c r="C728" s="212" t="s">
        <v>6587</v>
      </c>
      <c r="D728" s="212" t="s">
        <v>6588</v>
      </c>
      <c r="E728" s="212" t="s">
        <v>6403</v>
      </c>
      <c r="F728" s="229"/>
      <c r="G728" s="229"/>
      <c r="H728" s="212"/>
      <c r="I728" s="229"/>
      <c r="J728" s="229"/>
      <c r="K728" s="229"/>
      <c r="L728" s="229"/>
    </row>
    <row r="729" spans="1:12" s="230" customFormat="1" ht="72">
      <c r="A729" s="212">
        <v>81</v>
      </c>
      <c r="B729" s="211" t="s">
        <v>6589</v>
      </c>
      <c r="C729" s="212" t="s">
        <v>6590</v>
      </c>
      <c r="D729" s="212"/>
      <c r="E729" s="212" t="s">
        <v>44</v>
      </c>
      <c r="F729" s="229"/>
      <c r="G729" s="229"/>
      <c r="H729" s="212" t="s">
        <v>6591</v>
      </c>
      <c r="I729" s="229"/>
      <c r="J729" s="229"/>
      <c r="K729" s="229"/>
      <c r="L729" s="229"/>
    </row>
    <row r="730" spans="1:12" s="246" customFormat="1" ht="39" customHeight="1">
      <c r="A730" s="208"/>
      <c r="B730" s="245" t="s">
        <v>6639</v>
      </c>
      <c r="C730" s="208"/>
      <c r="D730" s="208"/>
      <c r="E730" s="208"/>
      <c r="F730" s="208"/>
      <c r="G730" s="245"/>
      <c r="H730" s="245"/>
      <c r="I730" s="245"/>
      <c r="J730" s="245"/>
      <c r="K730" s="245"/>
      <c r="L730" s="245"/>
    </row>
    <row r="731" spans="1:12" s="230" customFormat="1" ht="54">
      <c r="A731" s="212">
        <v>82</v>
      </c>
      <c r="B731" s="211" t="s">
        <v>6592</v>
      </c>
      <c r="C731" s="212" t="s">
        <v>6593</v>
      </c>
      <c r="D731" s="212" t="s">
        <v>6594</v>
      </c>
      <c r="E731" s="212" t="s">
        <v>6403</v>
      </c>
      <c r="F731" s="229"/>
      <c r="G731" s="229"/>
      <c r="H731" s="212"/>
      <c r="I731" s="229"/>
      <c r="J731" s="229"/>
      <c r="K731" s="212"/>
      <c r="L731" s="212" t="s">
        <v>6405</v>
      </c>
    </row>
    <row r="732" spans="1:12" s="230" customFormat="1" ht="54">
      <c r="A732" s="212">
        <v>83</v>
      </c>
      <c r="B732" s="211" t="s">
        <v>6595</v>
      </c>
      <c r="C732" s="212" t="s">
        <v>6596</v>
      </c>
      <c r="D732" s="212"/>
      <c r="E732" s="212" t="s">
        <v>6597</v>
      </c>
      <c r="F732" s="229"/>
      <c r="G732" s="229"/>
      <c r="H732" s="212" t="s">
        <v>6580</v>
      </c>
      <c r="I732" s="229"/>
      <c r="J732" s="229"/>
      <c r="K732" s="212" t="s">
        <v>5234</v>
      </c>
      <c r="L732" s="212" t="s">
        <v>6405</v>
      </c>
    </row>
    <row r="733" spans="1:12" s="230" customFormat="1" ht="54">
      <c r="A733" s="212">
        <v>84</v>
      </c>
      <c r="B733" s="211" t="s">
        <v>6598</v>
      </c>
      <c r="C733" s="212" t="s">
        <v>6599</v>
      </c>
      <c r="D733" s="212"/>
      <c r="E733" s="212" t="s">
        <v>44</v>
      </c>
      <c r="F733" s="229"/>
      <c r="G733" s="229"/>
      <c r="H733" s="212"/>
      <c r="I733" s="229"/>
      <c r="J733" s="229"/>
      <c r="K733" s="212" t="s">
        <v>5234</v>
      </c>
      <c r="L733" s="212" t="s">
        <v>6427</v>
      </c>
    </row>
    <row r="734" spans="1:12" s="230" customFormat="1" ht="54">
      <c r="A734" s="212">
        <v>85</v>
      </c>
      <c r="B734" s="211" t="s">
        <v>6600</v>
      </c>
      <c r="C734" s="212" t="s">
        <v>6601</v>
      </c>
      <c r="D734" s="212"/>
      <c r="E734" s="212" t="s">
        <v>44</v>
      </c>
      <c r="F734" s="229"/>
      <c r="G734" s="229"/>
      <c r="H734" s="212"/>
      <c r="I734" s="229"/>
      <c r="J734" s="229"/>
      <c r="K734" s="212" t="s">
        <v>5234</v>
      </c>
      <c r="L734" s="212" t="s">
        <v>6427</v>
      </c>
    </row>
    <row r="735" spans="1:12" s="230" customFormat="1" ht="90">
      <c r="A735" s="212">
        <v>86</v>
      </c>
      <c r="B735" s="211" t="s">
        <v>6602</v>
      </c>
      <c r="C735" s="212" t="s">
        <v>6603</v>
      </c>
      <c r="D735" s="212"/>
      <c r="E735" s="212" t="s">
        <v>44</v>
      </c>
      <c r="F735" s="229"/>
      <c r="G735" s="229"/>
      <c r="H735" s="212"/>
      <c r="I735" s="229"/>
      <c r="J735" s="229"/>
      <c r="K735" s="212" t="s">
        <v>5234</v>
      </c>
      <c r="L735" s="212" t="s">
        <v>6427</v>
      </c>
    </row>
    <row r="736" spans="1:12" s="230" customFormat="1" ht="90">
      <c r="A736" s="212">
        <v>87</v>
      </c>
      <c r="B736" s="211" t="s">
        <v>6604</v>
      </c>
      <c r="C736" s="212" t="s">
        <v>6605</v>
      </c>
      <c r="D736" s="212"/>
      <c r="E736" s="212" t="s">
        <v>44</v>
      </c>
      <c r="F736" s="229"/>
      <c r="G736" s="229"/>
      <c r="H736" s="212"/>
      <c r="I736" s="229"/>
      <c r="J736" s="229"/>
      <c r="K736" s="212" t="s">
        <v>5234</v>
      </c>
      <c r="L736" s="212" t="s">
        <v>6427</v>
      </c>
    </row>
    <row r="737" spans="1:12" s="234" customFormat="1" ht="40.200000000000003" customHeight="1">
      <c r="A737" s="208"/>
      <c r="B737" s="232" t="s">
        <v>6640</v>
      </c>
      <c r="C737" s="233"/>
      <c r="D737" s="233"/>
      <c r="E737" s="233"/>
      <c r="F737" s="233"/>
      <c r="G737" s="233"/>
      <c r="H737" s="233"/>
      <c r="I737" s="233"/>
      <c r="J737" s="233"/>
      <c r="K737" s="233"/>
      <c r="L737" s="233"/>
    </row>
    <row r="738" spans="1:12" s="230" customFormat="1" ht="54">
      <c r="A738" s="212">
        <v>88</v>
      </c>
      <c r="B738" s="247" t="s">
        <v>6606</v>
      </c>
      <c r="C738" s="215" t="s">
        <v>6607</v>
      </c>
      <c r="D738" s="212" t="s">
        <v>6608</v>
      </c>
      <c r="E738" s="212" t="s">
        <v>6403</v>
      </c>
      <c r="F738" s="229"/>
      <c r="G738" s="229"/>
      <c r="H738" s="212"/>
      <c r="I738" s="229"/>
      <c r="J738" s="229"/>
      <c r="K738" s="212" t="s">
        <v>5234</v>
      </c>
      <c r="L738" s="229"/>
    </row>
    <row r="739" spans="1:12" s="230" customFormat="1" ht="60" customHeight="1">
      <c r="A739" s="212">
        <v>89</v>
      </c>
      <c r="B739" s="211" t="s">
        <v>6609</v>
      </c>
      <c r="C739" s="248" t="s">
        <v>6610</v>
      </c>
      <c r="D739" s="248" t="s">
        <v>44</v>
      </c>
      <c r="E739" s="248" t="s">
        <v>6403</v>
      </c>
      <c r="F739" s="229"/>
      <c r="G739" s="229"/>
      <c r="H739" s="248"/>
      <c r="I739" s="229"/>
      <c r="J739" s="229"/>
      <c r="K739" s="248" t="s">
        <v>5234</v>
      </c>
      <c r="L739" s="229"/>
    </row>
    <row r="740" spans="1:12" s="230" customFormat="1" ht="54">
      <c r="A740" s="212">
        <v>90</v>
      </c>
      <c r="B740" s="249" t="s">
        <v>6611</v>
      </c>
      <c r="C740" s="248" t="s">
        <v>6612</v>
      </c>
      <c r="D740" s="248" t="s">
        <v>6613</v>
      </c>
      <c r="E740" s="248" t="s">
        <v>6403</v>
      </c>
      <c r="F740" s="229"/>
      <c r="G740" s="229"/>
      <c r="H740" s="248"/>
      <c r="I740" s="229"/>
      <c r="J740" s="229"/>
      <c r="K740" s="248" t="s">
        <v>5234</v>
      </c>
      <c r="L740" s="229"/>
    </row>
    <row r="741" spans="1:12" s="230" customFormat="1" ht="72">
      <c r="A741" s="212">
        <v>91</v>
      </c>
      <c r="B741" s="211" t="s">
        <v>6614</v>
      </c>
      <c r="C741" s="212" t="s">
        <v>6615</v>
      </c>
      <c r="D741" s="212"/>
      <c r="E741" s="212" t="s">
        <v>44</v>
      </c>
      <c r="F741" s="229"/>
      <c r="G741" s="229"/>
      <c r="H741" s="212" t="s">
        <v>6438</v>
      </c>
      <c r="I741" s="229"/>
      <c r="J741" s="229"/>
      <c r="K741" s="212" t="s">
        <v>6431</v>
      </c>
      <c r="L741" s="229"/>
    </row>
    <row r="742" spans="1:12" s="230" customFormat="1" ht="54">
      <c r="A742" s="212">
        <v>92</v>
      </c>
      <c r="B742" s="218" t="s">
        <v>6616</v>
      </c>
      <c r="C742" s="219" t="s">
        <v>6617</v>
      </c>
      <c r="D742" s="219" t="s">
        <v>44</v>
      </c>
      <c r="E742" s="219" t="s">
        <v>44</v>
      </c>
      <c r="F742" s="229"/>
      <c r="G742" s="229"/>
      <c r="H742" s="219" t="s">
        <v>6580</v>
      </c>
      <c r="I742" s="229"/>
      <c r="J742" s="229"/>
      <c r="K742" s="219" t="s">
        <v>5234</v>
      </c>
      <c r="L742" s="229"/>
    </row>
    <row r="743" spans="1:12" s="209" customFormat="1" ht="36.6" customHeight="1">
      <c r="A743" s="208"/>
      <c r="B743" s="207" t="s">
        <v>6641</v>
      </c>
      <c r="C743" s="208"/>
      <c r="D743" s="208"/>
      <c r="E743" s="208"/>
      <c r="F743" s="208"/>
      <c r="G743" s="208"/>
      <c r="H743" s="208"/>
      <c r="I743" s="208"/>
      <c r="J743" s="208"/>
      <c r="K743" s="208"/>
      <c r="L743" s="208"/>
    </row>
    <row r="744" spans="1:12" s="230" customFormat="1" ht="54">
      <c r="A744" s="212">
        <v>93</v>
      </c>
      <c r="B744" s="211" t="s">
        <v>6618</v>
      </c>
      <c r="C744" s="212" t="s">
        <v>6619</v>
      </c>
      <c r="D744" s="212"/>
      <c r="E744" s="212" t="s">
        <v>6403</v>
      </c>
      <c r="F744" s="229"/>
      <c r="G744" s="229"/>
      <c r="H744" s="212"/>
      <c r="I744" s="229"/>
      <c r="J744" s="229"/>
      <c r="K744" s="212" t="s">
        <v>5234</v>
      </c>
      <c r="L744" s="212" t="s">
        <v>6405</v>
      </c>
    </row>
    <row r="745" spans="1:12" s="230" customFormat="1" ht="54">
      <c r="A745" s="212">
        <v>94</v>
      </c>
      <c r="B745" s="211" t="s">
        <v>6620</v>
      </c>
      <c r="C745" s="212" t="s">
        <v>6621</v>
      </c>
      <c r="D745" s="212"/>
      <c r="E745" s="212" t="s">
        <v>44</v>
      </c>
      <c r="F745" s="229"/>
      <c r="G745" s="229"/>
      <c r="H745" s="212" t="s">
        <v>6438</v>
      </c>
      <c r="I745" s="229"/>
      <c r="J745" s="229"/>
      <c r="K745" s="212" t="s">
        <v>5234</v>
      </c>
      <c r="L745" s="212" t="s">
        <v>6427</v>
      </c>
    </row>
    <row r="746" spans="1:12" ht="55.95" customHeight="1">
      <c r="A746" s="202"/>
      <c r="B746" s="178" t="s">
        <v>2806</v>
      </c>
      <c r="C746" s="264">
        <f t="shared" ref="C746:E746" si="55">COUNTA(C747:C800)</f>
        <v>54</v>
      </c>
      <c r="D746" s="264">
        <f t="shared" si="55"/>
        <v>33</v>
      </c>
      <c r="E746" s="264">
        <f t="shared" si="55"/>
        <v>51</v>
      </c>
      <c r="F746" s="262">
        <f>SUM(F747:F800)</f>
        <v>402.13</v>
      </c>
      <c r="G746" s="177">
        <f t="shared" ref="G746:L746" si="56">COUNTA(G747:G800)</f>
        <v>54</v>
      </c>
      <c r="H746" s="177">
        <f t="shared" si="56"/>
        <v>45</v>
      </c>
      <c r="I746" s="177">
        <f t="shared" si="56"/>
        <v>8</v>
      </c>
      <c r="J746" s="177">
        <f t="shared" si="56"/>
        <v>44</v>
      </c>
      <c r="K746" s="177">
        <f t="shared" si="56"/>
        <v>45</v>
      </c>
      <c r="L746" s="177">
        <f t="shared" si="56"/>
        <v>17</v>
      </c>
    </row>
    <row r="747" spans="1:12" ht="108">
      <c r="A747" s="193">
        <v>1</v>
      </c>
      <c r="B747" s="182" t="s">
        <v>2807</v>
      </c>
      <c r="C747" s="181" t="s">
        <v>2808</v>
      </c>
      <c r="D747" s="181"/>
      <c r="E747" s="181" t="s">
        <v>2809</v>
      </c>
      <c r="F747" s="272">
        <v>8.51</v>
      </c>
      <c r="G747" s="181" t="s">
        <v>2810</v>
      </c>
      <c r="H747" s="181" t="s">
        <v>2811</v>
      </c>
      <c r="I747" s="181"/>
      <c r="J747" s="181" t="s">
        <v>44</v>
      </c>
      <c r="K747" s="181"/>
      <c r="L747" s="181"/>
    </row>
    <row r="748" spans="1:12" ht="144">
      <c r="A748" s="193">
        <v>2</v>
      </c>
      <c r="B748" s="182" t="s">
        <v>2812</v>
      </c>
      <c r="C748" s="181" t="s">
        <v>2813</v>
      </c>
      <c r="D748" s="181"/>
      <c r="E748" s="181" t="s">
        <v>2814</v>
      </c>
      <c r="F748" s="272">
        <v>0.8</v>
      </c>
      <c r="G748" s="181" t="s">
        <v>2815</v>
      </c>
      <c r="H748" s="181" t="s">
        <v>2816</v>
      </c>
      <c r="I748" s="181"/>
      <c r="J748" s="181" t="s">
        <v>44</v>
      </c>
      <c r="K748" s="181"/>
      <c r="L748" s="181"/>
    </row>
    <row r="749" spans="1:12" ht="94.95" customHeight="1">
      <c r="A749" s="193">
        <v>3</v>
      </c>
      <c r="B749" s="182" t="s">
        <v>2817</v>
      </c>
      <c r="C749" s="181" t="s">
        <v>2818</v>
      </c>
      <c r="D749" s="181" t="s">
        <v>2819</v>
      </c>
      <c r="E749" s="181" t="s">
        <v>2820</v>
      </c>
      <c r="F749" s="272">
        <v>0.37</v>
      </c>
      <c r="G749" s="181" t="s">
        <v>2821</v>
      </c>
      <c r="H749" s="181" t="s">
        <v>2822</v>
      </c>
      <c r="I749" s="181"/>
      <c r="J749" s="181" t="s">
        <v>44</v>
      </c>
      <c r="K749" s="181" t="s">
        <v>2823</v>
      </c>
      <c r="L749" s="181" t="s">
        <v>2824</v>
      </c>
    </row>
    <row r="750" spans="1:12" ht="94.95" customHeight="1">
      <c r="A750" s="193">
        <v>4</v>
      </c>
      <c r="B750" s="182" t="s">
        <v>2825</v>
      </c>
      <c r="C750" s="181" t="s">
        <v>2826</v>
      </c>
      <c r="D750" s="181" t="s">
        <v>2827</v>
      </c>
      <c r="E750" s="181" t="s">
        <v>2828</v>
      </c>
      <c r="F750" s="272">
        <v>0.33</v>
      </c>
      <c r="G750" s="181" t="s">
        <v>2829</v>
      </c>
      <c r="H750" s="181"/>
      <c r="I750" s="181"/>
      <c r="J750" s="181" t="s">
        <v>44</v>
      </c>
      <c r="K750" s="181" t="s">
        <v>2830</v>
      </c>
      <c r="L750" s="181" t="s">
        <v>2831</v>
      </c>
    </row>
    <row r="751" spans="1:12" ht="94.95" customHeight="1">
      <c r="A751" s="193">
        <v>5</v>
      </c>
      <c r="B751" s="182" t="s">
        <v>2832</v>
      </c>
      <c r="C751" s="181" t="s">
        <v>2833</v>
      </c>
      <c r="D751" s="181" t="s">
        <v>2834</v>
      </c>
      <c r="E751" s="181" t="s">
        <v>2835</v>
      </c>
      <c r="F751" s="272">
        <v>2.8</v>
      </c>
      <c r="G751" s="181" t="s">
        <v>2836</v>
      </c>
      <c r="H751" s="181" t="s">
        <v>2837</v>
      </c>
      <c r="I751" s="181" t="s">
        <v>44</v>
      </c>
      <c r="J751" s="181"/>
      <c r="K751" s="181" t="s">
        <v>2838</v>
      </c>
      <c r="L751" s="181" t="s">
        <v>2839</v>
      </c>
    </row>
    <row r="752" spans="1:12" ht="94.95" customHeight="1">
      <c r="A752" s="193">
        <v>6</v>
      </c>
      <c r="B752" s="182" t="s">
        <v>2840</v>
      </c>
      <c r="C752" s="181" t="s">
        <v>2841</v>
      </c>
      <c r="D752" s="181" t="s">
        <v>2842</v>
      </c>
      <c r="E752" s="181" t="s">
        <v>2843</v>
      </c>
      <c r="F752" s="272">
        <v>2.78</v>
      </c>
      <c r="G752" s="181" t="s">
        <v>2844</v>
      </c>
      <c r="H752" s="181" t="s">
        <v>2822</v>
      </c>
      <c r="I752" s="181"/>
      <c r="J752" s="181" t="s">
        <v>44</v>
      </c>
      <c r="K752" s="181" t="s">
        <v>2845</v>
      </c>
      <c r="L752" s="181" t="s">
        <v>2846</v>
      </c>
    </row>
    <row r="753" spans="1:12" ht="94.95" customHeight="1">
      <c r="A753" s="193">
        <v>7</v>
      </c>
      <c r="B753" s="182" t="s">
        <v>2847</v>
      </c>
      <c r="C753" s="181" t="s">
        <v>2833</v>
      </c>
      <c r="D753" s="181" t="s">
        <v>2848</v>
      </c>
      <c r="E753" s="181" t="s">
        <v>2849</v>
      </c>
      <c r="F753" s="272">
        <v>4.8600000000000003</v>
      </c>
      <c r="G753" s="181" t="s">
        <v>157</v>
      </c>
      <c r="H753" s="181" t="s">
        <v>2837</v>
      </c>
      <c r="I753" s="181"/>
      <c r="J753" s="181"/>
      <c r="K753" s="181" t="s">
        <v>2850</v>
      </c>
      <c r="L753" s="181"/>
    </row>
    <row r="754" spans="1:12" ht="94.95" customHeight="1">
      <c r="A754" s="193">
        <v>8</v>
      </c>
      <c r="B754" s="182" t="s">
        <v>2851</v>
      </c>
      <c r="C754" s="181" t="s">
        <v>2826</v>
      </c>
      <c r="D754" s="181" t="s">
        <v>2852</v>
      </c>
      <c r="E754" s="181" t="s">
        <v>2853</v>
      </c>
      <c r="F754" s="272">
        <v>1.47</v>
      </c>
      <c r="G754" s="181" t="s">
        <v>2854</v>
      </c>
      <c r="H754" s="181" t="s">
        <v>2822</v>
      </c>
      <c r="I754" s="181"/>
      <c r="J754" s="181" t="s">
        <v>44</v>
      </c>
      <c r="K754" s="181" t="s">
        <v>2855</v>
      </c>
      <c r="L754" s="181"/>
    </row>
    <row r="755" spans="1:12" ht="111.6" customHeight="1">
      <c r="A755" s="193">
        <v>9</v>
      </c>
      <c r="B755" s="182" t="s">
        <v>2856</v>
      </c>
      <c r="C755" s="181" t="s">
        <v>2857</v>
      </c>
      <c r="D755" s="181"/>
      <c r="E755" s="181" t="s">
        <v>2858</v>
      </c>
      <c r="F755" s="272">
        <v>2.0099999999999998</v>
      </c>
      <c r="G755" s="181" t="s">
        <v>2859</v>
      </c>
      <c r="H755" s="181" t="s">
        <v>2860</v>
      </c>
      <c r="I755" s="181"/>
      <c r="J755" s="181" t="s">
        <v>44</v>
      </c>
      <c r="K755" s="181"/>
      <c r="L755" s="181"/>
    </row>
    <row r="756" spans="1:12" ht="72">
      <c r="A756" s="193">
        <v>10</v>
      </c>
      <c r="B756" s="182" t="s">
        <v>2861</v>
      </c>
      <c r="C756" s="181" t="s">
        <v>2862</v>
      </c>
      <c r="D756" s="181"/>
      <c r="E756" s="181"/>
      <c r="F756" s="272">
        <v>0.57999999999999996</v>
      </c>
      <c r="G756" s="181" t="s">
        <v>2450</v>
      </c>
      <c r="H756" s="181" t="s">
        <v>2863</v>
      </c>
      <c r="I756" s="181" t="s">
        <v>44</v>
      </c>
      <c r="J756" s="181"/>
      <c r="K756" s="181" t="s">
        <v>2864</v>
      </c>
      <c r="L756" s="181" t="s">
        <v>2865</v>
      </c>
    </row>
    <row r="757" spans="1:12" ht="72">
      <c r="A757" s="193">
        <v>11</v>
      </c>
      <c r="B757" s="182" t="s">
        <v>2866</v>
      </c>
      <c r="C757" s="181" t="s">
        <v>2867</v>
      </c>
      <c r="D757" s="181"/>
      <c r="E757" s="181" t="s">
        <v>2868</v>
      </c>
      <c r="F757" s="272">
        <v>0.01</v>
      </c>
      <c r="G757" s="181" t="s">
        <v>2869</v>
      </c>
      <c r="H757" s="181" t="s">
        <v>2870</v>
      </c>
      <c r="I757" s="181" t="s">
        <v>44</v>
      </c>
      <c r="J757" s="181"/>
      <c r="K757" s="181" t="s">
        <v>2871</v>
      </c>
      <c r="L757" s="181" t="s">
        <v>2872</v>
      </c>
    </row>
    <row r="758" spans="1:12" ht="54">
      <c r="A758" s="193">
        <v>12</v>
      </c>
      <c r="B758" s="182" t="s">
        <v>2873</v>
      </c>
      <c r="C758" s="181" t="s">
        <v>2874</v>
      </c>
      <c r="D758" s="181"/>
      <c r="E758" s="181"/>
      <c r="F758" s="272">
        <v>0.1</v>
      </c>
      <c r="G758" s="181" t="s">
        <v>2875</v>
      </c>
      <c r="H758" s="181" t="s">
        <v>2863</v>
      </c>
      <c r="I758" s="181" t="s">
        <v>44</v>
      </c>
      <c r="J758" s="181"/>
      <c r="K758" s="181" t="s">
        <v>2876</v>
      </c>
      <c r="L758" s="181"/>
    </row>
    <row r="759" spans="1:12" ht="72">
      <c r="A759" s="193">
        <v>13</v>
      </c>
      <c r="B759" s="182" t="s">
        <v>2877</v>
      </c>
      <c r="C759" s="181" t="s">
        <v>2878</v>
      </c>
      <c r="D759" s="181"/>
      <c r="E759" s="181" t="s">
        <v>2879</v>
      </c>
      <c r="F759" s="272">
        <v>3.8</v>
      </c>
      <c r="G759" s="181" t="s">
        <v>2880</v>
      </c>
      <c r="H759" s="181" t="s">
        <v>2863</v>
      </c>
      <c r="I759" s="181"/>
      <c r="J759" s="181" t="s">
        <v>44</v>
      </c>
      <c r="K759" s="181" t="s">
        <v>2881</v>
      </c>
      <c r="L759" s="181"/>
    </row>
    <row r="760" spans="1:12" ht="48" customHeight="1">
      <c r="A760" s="193">
        <v>14</v>
      </c>
      <c r="B760" s="182" t="s">
        <v>2882</v>
      </c>
      <c r="C760" s="181" t="s">
        <v>2883</v>
      </c>
      <c r="D760" s="181"/>
      <c r="E760" s="181" t="s">
        <v>2884</v>
      </c>
      <c r="F760" s="272">
        <v>4.55</v>
      </c>
      <c r="G760" s="181" t="s">
        <v>2885</v>
      </c>
      <c r="H760" s="181" t="s">
        <v>2863</v>
      </c>
      <c r="I760" s="181" t="s">
        <v>44</v>
      </c>
      <c r="J760" s="181"/>
      <c r="K760" s="181" t="s">
        <v>2876</v>
      </c>
      <c r="L760" s="181" t="s">
        <v>2886</v>
      </c>
    </row>
    <row r="761" spans="1:12" ht="90">
      <c r="A761" s="193">
        <v>15</v>
      </c>
      <c r="B761" s="182" t="s">
        <v>2887</v>
      </c>
      <c r="C761" s="181" t="s">
        <v>2883</v>
      </c>
      <c r="D761" s="181"/>
      <c r="E761" s="181" t="s">
        <v>2888</v>
      </c>
      <c r="F761" s="272">
        <v>2.2000000000000002</v>
      </c>
      <c r="G761" s="181" t="s">
        <v>2889</v>
      </c>
      <c r="H761" s="181" t="s">
        <v>2870</v>
      </c>
      <c r="I761" s="181"/>
      <c r="J761" s="181"/>
      <c r="K761" s="181" t="s">
        <v>2890</v>
      </c>
      <c r="L761" s="181"/>
    </row>
    <row r="762" spans="1:12" ht="126">
      <c r="A762" s="193">
        <v>16</v>
      </c>
      <c r="B762" s="182" t="s">
        <v>2891</v>
      </c>
      <c r="C762" s="181" t="s">
        <v>2883</v>
      </c>
      <c r="D762" s="181"/>
      <c r="E762" s="181" t="s">
        <v>2892</v>
      </c>
      <c r="F762" s="272">
        <v>0.74</v>
      </c>
      <c r="G762" s="181" t="s">
        <v>2893</v>
      </c>
      <c r="H762" s="181" t="s">
        <v>2870</v>
      </c>
      <c r="I762" s="181"/>
      <c r="J762" s="181" t="s">
        <v>44</v>
      </c>
      <c r="K762" s="181" t="s">
        <v>2894</v>
      </c>
      <c r="L762" s="181"/>
    </row>
    <row r="763" spans="1:12" ht="36">
      <c r="A763" s="193">
        <v>17</v>
      </c>
      <c r="B763" s="182" t="s">
        <v>2895</v>
      </c>
      <c r="C763" s="181" t="s">
        <v>2896</v>
      </c>
      <c r="D763" s="181"/>
      <c r="E763" s="181" t="s">
        <v>2897</v>
      </c>
      <c r="F763" s="272">
        <v>0.06</v>
      </c>
      <c r="G763" s="181" t="s">
        <v>2898</v>
      </c>
      <c r="H763" s="181" t="s">
        <v>2863</v>
      </c>
      <c r="I763" s="181"/>
      <c r="J763" s="181" t="s">
        <v>44</v>
      </c>
      <c r="K763" s="181" t="s">
        <v>2876</v>
      </c>
      <c r="L763" s="181"/>
    </row>
    <row r="764" spans="1:12" ht="72">
      <c r="A764" s="193">
        <v>18</v>
      </c>
      <c r="B764" s="182" t="s">
        <v>2899</v>
      </c>
      <c r="C764" s="181" t="s">
        <v>2878</v>
      </c>
      <c r="D764" s="181"/>
      <c r="E764" s="181" t="s">
        <v>2900</v>
      </c>
      <c r="F764" s="272">
        <v>1.1200000000000001</v>
      </c>
      <c r="G764" s="181" t="s">
        <v>2901</v>
      </c>
      <c r="H764" s="181" t="s">
        <v>2863</v>
      </c>
      <c r="I764" s="181"/>
      <c r="J764" s="181" t="s">
        <v>44</v>
      </c>
      <c r="K764" s="181" t="s">
        <v>2881</v>
      </c>
      <c r="L764" s="181"/>
    </row>
    <row r="765" spans="1:12" ht="54">
      <c r="A765" s="193">
        <v>19</v>
      </c>
      <c r="B765" s="182" t="s">
        <v>2902</v>
      </c>
      <c r="C765" s="181" t="s">
        <v>2903</v>
      </c>
      <c r="D765" s="181"/>
      <c r="E765" s="181"/>
      <c r="F765" s="272">
        <v>0.19</v>
      </c>
      <c r="G765" s="181" t="s">
        <v>157</v>
      </c>
      <c r="H765" s="181" t="s">
        <v>2904</v>
      </c>
      <c r="I765" s="181" t="s">
        <v>44</v>
      </c>
      <c r="J765" s="181"/>
      <c r="K765" s="181" t="s">
        <v>2905</v>
      </c>
      <c r="L765" s="181"/>
    </row>
    <row r="766" spans="1:12" ht="110.4" customHeight="1">
      <c r="A766" s="193">
        <v>20</v>
      </c>
      <c r="B766" s="182" t="s">
        <v>2906</v>
      </c>
      <c r="C766" s="181" t="s">
        <v>2907</v>
      </c>
      <c r="D766" s="181"/>
      <c r="E766" s="181" t="s">
        <v>2908</v>
      </c>
      <c r="F766" s="272">
        <v>0.46</v>
      </c>
      <c r="G766" s="181" t="s">
        <v>2909</v>
      </c>
      <c r="H766" s="181" t="s">
        <v>2904</v>
      </c>
      <c r="I766" s="181" t="s">
        <v>44</v>
      </c>
      <c r="J766" s="181"/>
      <c r="K766" s="181" t="s">
        <v>2876</v>
      </c>
      <c r="L766" s="181"/>
    </row>
    <row r="767" spans="1:12" ht="110.4" customHeight="1">
      <c r="A767" s="193">
        <v>21</v>
      </c>
      <c r="B767" s="182" t="s">
        <v>2910</v>
      </c>
      <c r="C767" s="181" t="s">
        <v>2911</v>
      </c>
      <c r="D767" s="181"/>
      <c r="E767" s="181" t="s">
        <v>2912</v>
      </c>
      <c r="F767" s="272">
        <v>0.49</v>
      </c>
      <c r="G767" s="181" t="s">
        <v>2913</v>
      </c>
      <c r="H767" s="181" t="s">
        <v>2870</v>
      </c>
      <c r="I767" s="181"/>
      <c r="J767" s="181" t="s">
        <v>44</v>
      </c>
      <c r="K767" s="181" t="s">
        <v>2914</v>
      </c>
      <c r="L767" s="181" t="s">
        <v>2915</v>
      </c>
    </row>
    <row r="768" spans="1:12" ht="110.4" customHeight="1">
      <c r="A768" s="193">
        <v>22</v>
      </c>
      <c r="B768" s="182" t="s">
        <v>2916</v>
      </c>
      <c r="C768" s="181" t="s">
        <v>2917</v>
      </c>
      <c r="D768" s="181"/>
      <c r="E768" s="181" t="s">
        <v>2918</v>
      </c>
      <c r="F768" s="272">
        <v>1.2</v>
      </c>
      <c r="G768" s="181" t="s">
        <v>2919</v>
      </c>
      <c r="H768" s="181" t="s">
        <v>2870</v>
      </c>
      <c r="I768" s="181"/>
      <c r="J768" s="181" t="s">
        <v>44</v>
      </c>
      <c r="K768" s="181" t="s">
        <v>2920</v>
      </c>
      <c r="L768" s="181" t="s">
        <v>2921</v>
      </c>
    </row>
    <row r="769" spans="1:12" ht="110.4" customHeight="1">
      <c r="A769" s="193">
        <v>23</v>
      </c>
      <c r="B769" s="182" t="s">
        <v>2922</v>
      </c>
      <c r="C769" s="181" t="s">
        <v>2923</v>
      </c>
      <c r="D769" s="181"/>
      <c r="E769" s="181" t="s">
        <v>2924</v>
      </c>
      <c r="F769" s="272">
        <v>0.65</v>
      </c>
      <c r="G769" s="181" t="s">
        <v>2859</v>
      </c>
      <c r="H769" s="181" t="s">
        <v>2925</v>
      </c>
      <c r="I769" s="181"/>
      <c r="J769" s="181" t="s">
        <v>44</v>
      </c>
      <c r="K769" s="181" t="s">
        <v>2926</v>
      </c>
      <c r="L769" s="181"/>
    </row>
    <row r="770" spans="1:12" ht="110.4" customHeight="1">
      <c r="A770" s="193">
        <v>24</v>
      </c>
      <c r="B770" s="182" t="s">
        <v>2927</v>
      </c>
      <c r="C770" s="181" t="s">
        <v>2917</v>
      </c>
      <c r="D770" s="181"/>
      <c r="E770" s="181" t="s">
        <v>2928</v>
      </c>
      <c r="F770" s="272">
        <v>2</v>
      </c>
      <c r="G770" s="181" t="s">
        <v>2859</v>
      </c>
      <c r="H770" s="181" t="s">
        <v>2929</v>
      </c>
      <c r="I770" s="181"/>
      <c r="J770" s="181" t="s">
        <v>44</v>
      </c>
      <c r="K770" s="181" t="s">
        <v>2930</v>
      </c>
      <c r="L770" s="181"/>
    </row>
    <row r="771" spans="1:12" ht="110.4" customHeight="1">
      <c r="A771" s="193">
        <v>25</v>
      </c>
      <c r="B771" s="182" t="s">
        <v>2931</v>
      </c>
      <c r="C771" s="181" t="s">
        <v>2932</v>
      </c>
      <c r="D771" s="181" t="s">
        <v>2933</v>
      </c>
      <c r="E771" s="181" t="s">
        <v>2934</v>
      </c>
      <c r="F771" s="272">
        <v>41.76</v>
      </c>
      <c r="G771" s="181" t="s">
        <v>2935</v>
      </c>
      <c r="H771" s="181" t="s">
        <v>2936</v>
      </c>
      <c r="I771" s="181"/>
      <c r="J771" s="181" t="s">
        <v>44</v>
      </c>
      <c r="K771" s="181" t="s">
        <v>2937</v>
      </c>
      <c r="L771" s="181"/>
    </row>
    <row r="772" spans="1:12" ht="110.4" customHeight="1">
      <c r="A772" s="193">
        <v>26</v>
      </c>
      <c r="B772" s="182" t="s">
        <v>2938</v>
      </c>
      <c r="C772" s="181" t="s">
        <v>2939</v>
      </c>
      <c r="D772" s="181" t="s">
        <v>2940</v>
      </c>
      <c r="E772" s="181" t="s">
        <v>2941</v>
      </c>
      <c r="F772" s="272">
        <v>12.2</v>
      </c>
      <c r="G772" s="181" t="s">
        <v>2942</v>
      </c>
      <c r="H772" s="181" t="s">
        <v>2943</v>
      </c>
      <c r="I772" s="181"/>
      <c r="J772" s="181" t="s">
        <v>44</v>
      </c>
      <c r="K772" s="181" t="s">
        <v>2944</v>
      </c>
      <c r="L772" s="181"/>
    </row>
    <row r="773" spans="1:12" ht="134.4" customHeight="1">
      <c r="A773" s="193">
        <v>27</v>
      </c>
      <c r="B773" s="182" t="s">
        <v>2945</v>
      </c>
      <c r="C773" s="181" t="s">
        <v>2946</v>
      </c>
      <c r="D773" s="181" t="s">
        <v>2947</v>
      </c>
      <c r="E773" s="181" t="s">
        <v>2948</v>
      </c>
      <c r="F773" s="272">
        <v>20</v>
      </c>
      <c r="G773" s="181" t="s">
        <v>2949</v>
      </c>
      <c r="H773" s="181" t="s">
        <v>2950</v>
      </c>
      <c r="I773" s="181"/>
      <c r="J773" s="181" t="s">
        <v>44</v>
      </c>
      <c r="K773" s="181" t="s">
        <v>2951</v>
      </c>
      <c r="L773" s="181"/>
    </row>
    <row r="774" spans="1:12" ht="110.4" customHeight="1">
      <c r="A774" s="193">
        <v>28</v>
      </c>
      <c r="B774" s="182" t="s">
        <v>2952</v>
      </c>
      <c r="C774" s="181" t="s">
        <v>2932</v>
      </c>
      <c r="D774" s="181" t="s">
        <v>2953</v>
      </c>
      <c r="E774" s="181" t="s">
        <v>2954</v>
      </c>
      <c r="F774" s="272">
        <v>30</v>
      </c>
      <c r="G774" s="181" t="s">
        <v>2955</v>
      </c>
      <c r="H774" s="181" t="s">
        <v>2956</v>
      </c>
      <c r="I774" s="181"/>
      <c r="J774" s="181" t="s">
        <v>44</v>
      </c>
      <c r="K774" s="181" t="s">
        <v>2957</v>
      </c>
      <c r="L774" s="181"/>
    </row>
    <row r="775" spans="1:12" ht="78.75" customHeight="1">
      <c r="A775" s="193">
        <v>29</v>
      </c>
      <c r="B775" s="182" t="s">
        <v>2958</v>
      </c>
      <c r="C775" s="181" t="s">
        <v>2959</v>
      </c>
      <c r="D775" s="181" t="s">
        <v>2960</v>
      </c>
      <c r="E775" s="181" t="s">
        <v>2961</v>
      </c>
      <c r="F775" s="272">
        <v>5</v>
      </c>
      <c r="G775" s="181" t="s">
        <v>2962</v>
      </c>
      <c r="H775" s="181" t="s">
        <v>2963</v>
      </c>
      <c r="I775" s="181"/>
      <c r="J775" s="181" t="s">
        <v>44</v>
      </c>
      <c r="K775" s="181" t="s">
        <v>2964</v>
      </c>
      <c r="L775" s="181"/>
    </row>
    <row r="776" spans="1:12" ht="158.4" customHeight="1">
      <c r="A776" s="193">
        <v>30</v>
      </c>
      <c r="B776" s="182" t="s">
        <v>2965</v>
      </c>
      <c r="C776" s="181" t="s">
        <v>2966</v>
      </c>
      <c r="D776" s="181" t="s">
        <v>2967</v>
      </c>
      <c r="E776" s="181" t="s">
        <v>2968</v>
      </c>
      <c r="F776" s="272">
        <v>0.13</v>
      </c>
      <c r="G776" s="181" t="s">
        <v>2969</v>
      </c>
      <c r="H776" s="181" t="s">
        <v>2970</v>
      </c>
      <c r="I776" s="181"/>
      <c r="J776" s="181" t="s">
        <v>44</v>
      </c>
      <c r="K776" s="181" t="s">
        <v>2971</v>
      </c>
      <c r="L776" s="181"/>
    </row>
    <row r="777" spans="1:12" ht="162">
      <c r="A777" s="193">
        <v>31</v>
      </c>
      <c r="B777" s="182" t="s">
        <v>2972</v>
      </c>
      <c r="C777" s="181" t="s">
        <v>2939</v>
      </c>
      <c r="D777" s="181" t="s">
        <v>2973</v>
      </c>
      <c r="E777" s="181" t="s">
        <v>2974</v>
      </c>
      <c r="F777" s="272">
        <v>2.02</v>
      </c>
      <c r="G777" s="181" t="s">
        <v>2975</v>
      </c>
      <c r="H777" s="181" t="s">
        <v>2976</v>
      </c>
      <c r="I777" s="181"/>
      <c r="J777" s="181" t="s">
        <v>44</v>
      </c>
      <c r="K777" s="181" t="s">
        <v>2977</v>
      </c>
      <c r="L777" s="181"/>
    </row>
    <row r="778" spans="1:12" ht="154.19999999999999" customHeight="1">
      <c r="A778" s="193">
        <v>32</v>
      </c>
      <c r="B778" s="182" t="s">
        <v>2978</v>
      </c>
      <c r="C778" s="181" t="s">
        <v>2946</v>
      </c>
      <c r="D778" s="181" t="s">
        <v>2979</v>
      </c>
      <c r="E778" s="181" t="s">
        <v>2980</v>
      </c>
      <c r="F778" s="272">
        <v>200</v>
      </c>
      <c r="G778" s="181" t="s">
        <v>2981</v>
      </c>
      <c r="H778" s="181"/>
      <c r="I778" s="181"/>
      <c r="J778" s="181" t="s">
        <v>44</v>
      </c>
      <c r="K778" s="181" t="s">
        <v>2982</v>
      </c>
      <c r="L778" s="181" t="s">
        <v>2983</v>
      </c>
    </row>
    <row r="779" spans="1:12" ht="108">
      <c r="A779" s="193">
        <v>33</v>
      </c>
      <c r="B779" s="182" t="s">
        <v>2984</v>
      </c>
      <c r="C779" s="181" t="s">
        <v>2946</v>
      </c>
      <c r="D779" s="181" t="s">
        <v>2985</v>
      </c>
      <c r="E779" s="181" t="s">
        <v>2986</v>
      </c>
      <c r="F779" s="272">
        <v>5</v>
      </c>
      <c r="G779" s="181" t="s">
        <v>2987</v>
      </c>
      <c r="H779" s="181" t="s">
        <v>2963</v>
      </c>
      <c r="I779" s="181" t="s">
        <v>44</v>
      </c>
      <c r="J779" s="181"/>
      <c r="K779" s="181" t="s">
        <v>2988</v>
      </c>
      <c r="L779" s="181"/>
    </row>
    <row r="780" spans="1:12" ht="180">
      <c r="A780" s="193">
        <v>34</v>
      </c>
      <c r="B780" s="182" t="s">
        <v>2989</v>
      </c>
      <c r="C780" s="181" t="s">
        <v>2932</v>
      </c>
      <c r="D780" s="181" t="s">
        <v>2990</v>
      </c>
      <c r="E780" s="181" t="s">
        <v>2991</v>
      </c>
      <c r="F780" s="272">
        <v>1.0900000000000001</v>
      </c>
      <c r="G780" s="181" t="s">
        <v>2992</v>
      </c>
      <c r="H780" s="181" t="s">
        <v>2993</v>
      </c>
      <c r="I780" s="181"/>
      <c r="J780" s="181" t="s">
        <v>44</v>
      </c>
      <c r="K780" s="181" t="s">
        <v>2994</v>
      </c>
      <c r="L780" s="181"/>
    </row>
    <row r="781" spans="1:12" ht="97.95" customHeight="1">
      <c r="A781" s="193">
        <v>35</v>
      </c>
      <c r="B781" s="182" t="s">
        <v>2995</v>
      </c>
      <c r="C781" s="181" t="s">
        <v>2996</v>
      </c>
      <c r="D781" s="181" t="s">
        <v>2997</v>
      </c>
      <c r="E781" s="181" t="s">
        <v>2998</v>
      </c>
      <c r="F781" s="272">
        <v>1.05</v>
      </c>
      <c r="G781" s="181" t="s">
        <v>2999</v>
      </c>
      <c r="H781" s="181" t="s">
        <v>3000</v>
      </c>
      <c r="I781" s="181"/>
      <c r="J781" s="181" t="s">
        <v>44</v>
      </c>
      <c r="K781" s="181" t="s">
        <v>3001</v>
      </c>
      <c r="L781" s="181"/>
    </row>
    <row r="782" spans="1:12" ht="97.95" customHeight="1">
      <c r="A782" s="193">
        <v>36</v>
      </c>
      <c r="B782" s="182" t="s">
        <v>3002</v>
      </c>
      <c r="C782" s="181" t="s">
        <v>3003</v>
      </c>
      <c r="D782" s="181" t="s">
        <v>3004</v>
      </c>
      <c r="E782" s="181" t="s">
        <v>3005</v>
      </c>
      <c r="F782" s="272">
        <v>3.41</v>
      </c>
      <c r="G782" s="181" t="s">
        <v>3006</v>
      </c>
      <c r="H782" s="181" t="s">
        <v>3007</v>
      </c>
      <c r="I782" s="181"/>
      <c r="J782" s="181" t="s">
        <v>44</v>
      </c>
      <c r="K782" s="181" t="s">
        <v>3008</v>
      </c>
      <c r="L782" s="181"/>
    </row>
    <row r="783" spans="1:12" ht="97.95" customHeight="1">
      <c r="A783" s="193">
        <v>37</v>
      </c>
      <c r="B783" s="182" t="s">
        <v>3009</v>
      </c>
      <c r="C783" s="181" t="s">
        <v>3010</v>
      </c>
      <c r="D783" s="181" t="s">
        <v>3011</v>
      </c>
      <c r="E783" s="181" t="s">
        <v>3012</v>
      </c>
      <c r="F783" s="272">
        <v>0.87</v>
      </c>
      <c r="G783" s="181" t="s">
        <v>3013</v>
      </c>
      <c r="H783" s="181" t="s">
        <v>3014</v>
      </c>
      <c r="I783" s="181"/>
      <c r="J783" s="181" t="s">
        <v>44</v>
      </c>
      <c r="K783" s="181" t="s">
        <v>3015</v>
      </c>
      <c r="L783" s="181"/>
    </row>
    <row r="784" spans="1:12" ht="97.95" customHeight="1">
      <c r="A784" s="193">
        <v>38</v>
      </c>
      <c r="B784" s="182" t="s">
        <v>3016</v>
      </c>
      <c r="C784" s="181" t="s">
        <v>2996</v>
      </c>
      <c r="D784" s="181" t="s">
        <v>3017</v>
      </c>
      <c r="E784" s="181" t="s">
        <v>3018</v>
      </c>
      <c r="F784" s="272">
        <v>1.76</v>
      </c>
      <c r="G784" s="181" t="s">
        <v>3019</v>
      </c>
      <c r="H784" s="181" t="s">
        <v>3020</v>
      </c>
      <c r="I784" s="181"/>
      <c r="J784" s="181" t="s">
        <v>44</v>
      </c>
      <c r="K784" s="181" t="s">
        <v>3021</v>
      </c>
      <c r="L784" s="181"/>
    </row>
    <row r="785" spans="1:12" ht="97.95" customHeight="1">
      <c r="A785" s="193">
        <v>39</v>
      </c>
      <c r="B785" s="182" t="s">
        <v>3022</v>
      </c>
      <c r="C785" s="181" t="s">
        <v>2932</v>
      </c>
      <c r="D785" s="181" t="s">
        <v>3023</v>
      </c>
      <c r="E785" s="181" t="s">
        <v>3024</v>
      </c>
      <c r="F785" s="272">
        <v>1.94</v>
      </c>
      <c r="G785" s="181" t="s">
        <v>3025</v>
      </c>
      <c r="H785" s="181" t="s">
        <v>3026</v>
      </c>
      <c r="I785" s="181"/>
      <c r="J785" s="181" t="s">
        <v>44</v>
      </c>
      <c r="K785" s="181" t="s">
        <v>3027</v>
      </c>
      <c r="L785" s="181"/>
    </row>
    <row r="786" spans="1:12" ht="97.95" customHeight="1">
      <c r="A786" s="193">
        <v>40</v>
      </c>
      <c r="B786" s="182" t="s">
        <v>3028</v>
      </c>
      <c r="C786" s="181" t="s">
        <v>2932</v>
      </c>
      <c r="D786" s="181" t="s">
        <v>3029</v>
      </c>
      <c r="E786" s="181" t="s">
        <v>3030</v>
      </c>
      <c r="F786" s="272">
        <v>0.94</v>
      </c>
      <c r="G786" s="181" t="s">
        <v>3031</v>
      </c>
      <c r="H786" s="181" t="s">
        <v>3032</v>
      </c>
      <c r="I786" s="181"/>
      <c r="J786" s="181" t="s">
        <v>44</v>
      </c>
      <c r="K786" s="181" t="s">
        <v>3033</v>
      </c>
      <c r="L786" s="181"/>
    </row>
    <row r="787" spans="1:12" ht="216">
      <c r="A787" s="193">
        <v>41</v>
      </c>
      <c r="B787" s="182" t="s">
        <v>3034</v>
      </c>
      <c r="C787" s="181" t="s">
        <v>3035</v>
      </c>
      <c r="D787" s="181" t="s">
        <v>3036</v>
      </c>
      <c r="E787" s="181" t="s">
        <v>3037</v>
      </c>
      <c r="F787" s="272">
        <v>2</v>
      </c>
      <c r="G787" s="181" t="s">
        <v>157</v>
      </c>
      <c r="H787" s="181"/>
      <c r="I787" s="181"/>
      <c r="J787" s="181" t="s">
        <v>44</v>
      </c>
      <c r="K787" s="181" t="s">
        <v>3038</v>
      </c>
      <c r="L787" s="181" t="s">
        <v>3039</v>
      </c>
    </row>
    <row r="788" spans="1:12" ht="75" customHeight="1">
      <c r="A788" s="193">
        <v>42</v>
      </c>
      <c r="B788" s="182" t="s">
        <v>3040</v>
      </c>
      <c r="C788" s="181" t="s">
        <v>3041</v>
      </c>
      <c r="D788" s="181" t="s">
        <v>3042</v>
      </c>
      <c r="E788" s="181" t="s">
        <v>3043</v>
      </c>
      <c r="F788" s="272">
        <v>0.42</v>
      </c>
      <c r="G788" s="181" t="s">
        <v>157</v>
      </c>
      <c r="H788" s="181"/>
      <c r="I788" s="181"/>
      <c r="J788" s="181" t="s">
        <v>44</v>
      </c>
      <c r="K788" s="181" t="s">
        <v>3044</v>
      </c>
      <c r="L788" s="181" t="s">
        <v>3045</v>
      </c>
    </row>
    <row r="789" spans="1:12" ht="92.4" customHeight="1">
      <c r="A789" s="193">
        <v>43</v>
      </c>
      <c r="B789" s="182" t="s">
        <v>3046</v>
      </c>
      <c r="C789" s="181" t="s">
        <v>3047</v>
      </c>
      <c r="D789" s="181" t="s">
        <v>3048</v>
      </c>
      <c r="E789" s="181" t="s">
        <v>3049</v>
      </c>
      <c r="F789" s="272"/>
      <c r="G789" s="181" t="s">
        <v>2859</v>
      </c>
      <c r="H789" s="181"/>
      <c r="I789" s="181"/>
      <c r="J789" s="181" t="s">
        <v>44</v>
      </c>
      <c r="K789" s="181" t="s">
        <v>3050</v>
      </c>
      <c r="L789" s="181"/>
    </row>
    <row r="790" spans="1:12" ht="90">
      <c r="A790" s="193">
        <v>44</v>
      </c>
      <c r="B790" s="182" t="s">
        <v>3051</v>
      </c>
      <c r="C790" s="181" t="s">
        <v>3052</v>
      </c>
      <c r="D790" s="181" t="s">
        <v>3053</v>
      </c>
      <c r="E790" s="181" t="s">
        <v>3054</v>
      </c>
      <c r="F790" s="272">
        <v>0.21</v>
      </c>
      <c r="G790" s="181" t="s">
        <v>157</v>
      </c>
      <c r="H790" s="181" t="s">
        <v>3055</v>
      </c>
      <c r="I790" s="181"/>
      <c r="J790" s="181" t="s">
        <v>44</v>
      </c>
      <c r="K790" s="181" t="s">
        <v>3056</v>
      </c>
      <c r="L790" s="181"/>
    </row>
    <row r="791" spans="1:12" ht="90">
      <c r="A791" s="193">
        <v>45</v>
      </c>
      <c r="B791" s="182" t="s">
        <v>3057</v>
      </c>
      <c r="C791" s="181" t="s">
        <v>3058</v>
      </c>
      <c r="D791" s="181"/>
      <c r="E791" s="181" t="s">
        <v>3059</v>
      </c>
      <c r="F791" s="272">
        <v>1.43</v>
      </c>
      <c r="G791" s="181" t="s">
        <v>2859</v>
      </c>
      <c r="H791" s="181" t="s">
        <v>3060</v>
      </c>
      <c r="I791" s="181"/>
      <c r="J791" s="181" t="s">
        <v>44</v>
      </c>
      <c r="K791" s="181"/>
      <c r="L791" s="181"/>
    </row>
    <row r="792" spans="1:12" ht="90">
      <c r="A792" s="193">
        <v>46</v>
      </c>
      <c r="B792" s="182" t="s">
        <v>3061</v>
      </c>
      <c r="C792" s="181" t="s">
        <v>3058</v>
      </c>
      <c r="D792" s="181"/>
      <c r="E792" s="181" t="s">
        <v>3062</v>
      </c>
      <c r="F792" s="272">
        <v>2.83</v>
      </c>
      <c r="G792" s="181" t="s">
        <v>2859</v>
      </c>
      <c r="H792" s="181" t="s">
        <v>3063</v>
      </c>
      <c r="I792" s="181"/>
      <c r="J792" s="181" t="s">
        <v>44</v>
      </c>
      <c r="K792" s="181"/>
      <c r="L792" s="181"/>
    </row>
    <row r="793" spans="1:12" ht="102" customHeight="1">
      <c r="A793" s="193">
        <v>47</v>
      </c>
      <c r="B793" s="182" t="s">
        <v>3064</v>
      </c>
      <c r="C793" s="181" t="s">
        <v>3065</v>
      </c>
      <c r="D793" s="181" t="s">
        <v>3066</v>
      </c>
      <c r="E793" s="181" t="s">
        <v>3066</v>
      </c>
      <c r="F793" s="272">
        <v>13.4</v>
      </c>
      <c r="G793" s="181" t="s">
        <v>1404</v>
      </c>
      <c r="H793" s="181"/>
      <c r="I793" s="181"/>
      <c r="J793" s="181" t="s">
        <v>44</v>
      </c>
      <c r="K793" s="181"/>
      <c r="L793" s="181" t="s">
        <v>3067</v>
      </c>
    </row>
    <row r="794" spans="1:12" ht="102" customHeight="1">
      <c r="A794" s="193">
        <v>48</v>
      </c>
      <c r="B794" s="182" t="s">
        <v>3068</v>
      </c>
      <c r="C794" s="181" t="s">
        <v>3069</v>
      </c>
      <c r="D794" s="181" t="s">
        <v>3070</v>
      </c>
      <c r="E794" s="181" t="s">
        <v>3070</v>
      </c>
      <c r="F794" s="272">
        <v>3.4</v>
      </c>
      <c r="G794" s="181" t="s">
        <v>1404</v>
      </c>
      <c r="H794" s="181"/>
      <c r="I794" s="181"/>
      <c r="J794" s="181" t="s">
        <v>44</v>
      </c>
      <c r="K794" s="181"/>
      <c r="L794" s="181"/>
    </row>
    <row r="795" spans="1:12" ht="102" customHeight="1">
      <c r="A795" s="193">
        <v>49</v>
      </c>
      <c r="B795" s="182" t="s">
        <v>3071</v>
      </c>
      <c r="C795" s="181" t="s">
        <v>3072</v>
      </c>
      <c r="D795" s="181" t="s">
        <v>3073</v>
      </c>
      <c r="E795" s="181" t="s">
        <v>3074</v>
      </c>
      <c r="F795" s="272">
        <v>0.56999999999999995</v>
      </c>
      <c r="G795" s="181" t="s">
        <v>679</v>
      </c>
      <c r="H795" s="181" t="s">
        <v>3075</v>
      </c>
      <c r="I795" s="181"/>
      <c r="J795" s="181" t="s">
        <v>44</v>
      </c>
      <c r="K795" s="181"/>
      <c r="L795" s="181"/>
    </row>
    <row r="796" spans="1:12" ht="102" customHeight="1">
      <c r="A796" s="193">
        <v>50</v>
      </c>
      <c r="B796" s="182" t="s">
        <v>3076</v>
      </c>
      <c r="C796" s="181" t="s">
        <v>3077</v>
      </c>
      <c r="D796" s="181" t="s">
        <v>3078</v>
      </c>
      <c r="E796" s="181" t="s">
        <v>3079</v>
      </c>
      <c r="F796" s="272">
        <v>0.86</v>
      </c>
      <c r="G796" s="181" t="s">
        <v>787</v>
      </c>
      <c r="H796" s="181"/>
      <c r="I796" s="181"/>
      <c r="J796" s="181" t="s">
        <v>44</v>
      </c>
      <c r="K796" s="181" t="s">
        <v>3080</v>
      </c>
      <c r="L796" s="181" t="s">
        <v>3081</v>
      </c>
    </row>
    <row r="797" spans="1:12" ht="84.75" customHeight="1">
      <c r="A797" s="193">
        <v>51</v>
      </c>
      <c r="B797" s="182" t="s">
        <v>3082</v>
      </c>
      <c r="C797" s="181" t="s">
        <v>3077</v>
      </c>
      <c r="D797" s="181" t="s">
        <v>3083</v>
      </c>
      <c r="E797" s="181" t="s">
        <v>3084</v>
      </c>
      <c r="F797" s="272">
        <v>6.5</v>
      </c>
      <c r="G797" s="181" t="s">
        <v>3085</v>
      </c>
      <c r="H797" s="181"/>
      <c r="I797" s="181"/>
      <c r="J797" s="181" t="s">
        <v>44</v>
      </c>
      <c r="K797" s="181" t="s">
        <v>3086</v>
      </c>
      <c r="L797" s="181" t="s">
        <v>3087</v>
      </c>
    </row>
    <row r="798" spans="1:12" ht="108">
      <c r="A798" s="193">
        <v>52</v>
      </c>
      <c r="B798" s="182" t="s">
        <v>3071</v>
      </c>
      <c r="C798" s="181" t="s">
        <v>3072</v>
      </c>
      <c r="D798" s="181" t="s">
        <v>3073</v>
      </c>
      <c r="E798" s="181" t="s">
        <v>3074</v>
      </c>
      <c r="F798" s="272">
        <v>0.56999999999999995</v>
      </c>
      <c r="G798" s="181" t="s">
        <v>679</v>
      </c>
      <c r="H798" s="181" t="s">
        <v>3075</v>
      </c>
      <c r="I798" s="181"/>
      <c r="J798" s="181" t="s">
        <v>44</v>
      </c>
      <c r="K798" s="181"/>
      <c r="L798" s="181" t="s">
        <v>3088</v>
      </c>
    </row>
    <row r="799" spans="1:12" ht="111.6" customHeight="1">
      <c r="A799" s="193">
        <v>53</v>
      </c>
      <c r="B799" s="182" t="s">
        <v>3089</v>
      </c>
      <c r="C799" s="181" t="s">
        <v>3090</v>
      </c>
      <c r="D799" s="181"/>
      <c r="E799" s="181" t="s">
        <v>3091</v>
      </c>
      <c r="F799" s="272">
        <v>0.28999999999999998</v>
      </c>
      <c r="G799" s="181" t="s">
        <v>630</v>
      </c>
      <c r="H799" s="181" t="s">
        <v>3092</v>
      </c>
      <c r="I799" s="181"/>
      <c r="J799" s="181" t="s">
        <v>44</v>
      </c>
      <c r="K799" s="181" t="s">
        <v>3093</v>
      </c>
      <c r="L799" s="181" t="s">
        <v>3094</v>
      </c>
    </row>
    <row r="800" spans="1:12" ht="130.94999999999999" customHeight="1">
      <c r="A800" s="193">
        <v>54</v>
      </c>
      <c r="B800" s="182" t="s">
        <v>3095</v>
      </c>
      <c r="C800" s="181" t="s">
        <v>3096</v>
      </c>
      <c r="D800" s="181" t="s">
        <v>3097</v>
      </c>
      <c r="E800" s="181" t="s">
        <v>3098</v>
      </c>
      <c r="F800" s="272">
        <v>0.4</v>
      </c>
      <c r="G800" s="181" t="s">
        <v>787</v>
      </c>
      <c r="H800" s="181" t="s">
        <v>3099</v>
      </c>
      <c r="I800" s="181"/>
      <c r="J800" s="181" t="s">
        <v>44</v>
      </c>
      <c r="K800" s="181" t="s">
        <v>3100</v>
      </c>
      <c r="L800" s="181"/>
    </row>
    <row r="801" spans="1:12" ht="37.200000000000003" customHeight="1">
      <c r="A801" s="177"/>
      <c r="B801" s="178" t="s">
        <v>3102</v>
      </c>
      <c r="C801" s="264">
        <f t="shared" ref="C801:F801" si="57">C802+C811+C814+C816</f>
        <v>12</v>
      </c>
      <c r="D801" s="264">
        <f t="shared" si="57"/>
        <v>7</v>
      </c>
      <c r="E801" s="264">
        <f t="shared" si="57"/>
        <v>8</v>
      </c>
      <c r="F801" s="262">
        <f t="shared" si="57"/>
        <v>64.89</v>
      </c>
      <c r="G801" s="177">
        <f t="shared" ref="G801:L801" si="58">COUNTA(G802:G817)</f>
        <v>13</v>
      </c>
      <c r="H801" s="177">
        <f t="shared" si="58"/>
        <v>1</v>
      </c>
      <c r="I801" s="177">
        <f t="shared" si="58"/>
        <v>1</v>
      </c>
      <c r="J801" s="177">
        <f t="shared" si="58"/>
        <v>13</v>
      </c>
      <c r="K801" s="177">
        <f t="shared" si="58"/>
        <v>13</v>
      </c>
      <c r="L801" s="177">
        <f t="shared" si="58"/>
        <v>1</v>
      </c>
    </row>
    <row r="802" spans="1:12" ht="37.200000000000003" customHeight="1">
      <c r="A802" s="193"/>
      <c r="B802" s="178" t="s">
        <v>3103</v>
      </c>
      <c r="C802" s="264">
        <f t="shared" ref="C802:E802" si="59">COUNTA(C803:C810)</f>
        <v>8</v>
      </c>
      <c r="D802" s="264">
        <f t="shared" si="59"/>
        <v>7</v>
      </c>
      <c r="E802" s="264">
        <f t="shared" si="59"/>
        <v>8</v>
      </c>
      <c r="F802" s="262">
        <f>SUM(F803:F810)</f>
        <v>31.089999999999996</v>
      </c>
      <c r="G802" s="177">
        <f t="shared" ref="G802:L802" si="60">COUNTA(G803:G810)</f>
        <v>8</v>
      </c>
      <c r="H802" s="177">
        <f t="shared" si="60"/>
        <v>0</v>
      </c>
      <c r="I802" s="177">
        <f t="shared" si="60"/>
        <v>0</v>
      </c>
      <c r="J802" s="177">
        <f t="shared" si="60"/>
        <v>8</v>
      </c>
      <c r="K802" s="177">
        <f t="shared" si="60"/>
        <v>8</v>
      </c>
      <c r="L802" s="177">
        <f t="shared" si="60"/>
        <v>0</v>
      </c>
    </row>
    <row r="803" spans="1:12" ht="111.6" customHeight="1">
      <c r="A803" s="193">
        <v>1</v>
      </c>
      <c r="B803" s="182" t="s">
        <v>3104</v>
      </c>
      <c r="C803" s="181" t="s">
        <v>3105</v>
      </c>
      <c r="D803" s="181" t="s">
        <v>3106</v>
      </c>
      <c r="E803" s="181" t="s">
        <v>3107</v>
      </c>
      <c r="F803" s="272">
        <v>4.2</v>
      </c>
      <c r="G803" s="181" t="s">
        <v>733</v>
      </c>
      <c r="H803" s="181"/>
      <c r="I803" s="181"/>
      <c r="J803" s="181" t="s">
        <v>44</v>
      </c>
      <c r="K803" s="181" t="s">
        <v>3108</v>
      </c>
      <c r="L803" s="181"/>
    </row>
    <row r="804" spans="1:12" ht="111.6" customHeight="1">
      <c r="A804" s="193">
        <v>2</v>
      </c>
      <c r="B804" s="182" t="s">
        <v>3109</v>
      </c>
      <c r="C804" s="181" t="s">
        <v>3105</v>
      </c>
      <c r="D804" s="181" t="s">
        <v>3110</v>
      </c>
      <c r="E804" s="181" t="s">
        <v>3111</v>
      </c>
      <c r="F804" s="272">
        <v>5.6</v>
      </c>
      <c r="G804" s="181" t="s">
        <v>733</v>
      </c>
      <c r="H804" s="181"/>
      <c r="I804" s="181"/>
      <c r="J804" s="181" t="s">
        <v>44</v>
      </c>
      <c r="K804" s="181" t="s">
        <v>3108</v>
      </c>
      <c r="L804" s="181"/>
    </row>
    <row r="805" spans="1:12" ht="111.6" customHeight="1">
      <c r="A805" s="193">
        <v>3</v>
      </c>
      <c r="B805" s="182" t="s">
        <v>3112</v>
      </c>
      <c r="C805" s="181" t="s">
        <v>3105</v>
      </c>
      <c r="D805" s="181" t="s">
        <v>3113</v>
      </c>
      <c r="E805" s="181" t="s">
        <v>3114</v>
      </c>
      <c r="F805" s="272">
        <v>8.5</v>
      </c>
      <c r="G805" s="181" t="s">
        <v>733</v>
      </c>
      <c r="H805" s="181"/>
      <c r="I805" s="181"/>
      <c r="J805" s="181" t="s">
        <v>44</v>
      </c>
      <c r="K805" s="181" t="s">
        <v>3108</v>
      </c>
      <c r="L805" s="181"/>
    </row>
    <row r="806" spans="1:12" ht="111.6" customHeight="1">
      <c r="A806" s="193">
        <v>4</v>
      </c>
      <c r="B806" s="182" t="s">
        <v>3115</v>
      </c>
      <c r="C806" s="181" t="s">
        <v>3116</v>
      </c>
      <c r="D806" s="181" t="s">
        <v>3117</v>
      </c>
      <c r="E806" s="181" t="s">
        <v>3118</v>
      </c>
      <c r="F806" s="272">
        <v>7.1</v>
      </c>
      <c r="G806" s="181" t="s">
        <v>733</v>
      </c>
      <c r="H806" s="181"/>
      <c r="I806" s="181"/>
      <c r="J806" s="181" t="s">
        <v>44</v>
      </c>
      <c r="K806" s="181" t="s">
        <v>3108</v>
      </c>
      <c r="L806" s="181"/>
    </row>
    <row r="807" spans="1:12" ht="111.6" customHeight="1">
      <c r="A807" s="193">
        <v>5</v>
      </c>
      <c r="B807" s="182" t="s">
        <v>3119</v>
      </c>
      <c r="C807" s="181" t="s">
        <v>3116</v>
      </c>
      <c r="D807" s="181" t="s">
        <v>3120</v>
      </c>
      <c r="E807" s="181" t="s">
        <v>3121</v>
      </c>
      <c r="F807" s="272">
        <v>4.7</v>
      </c>
      <c r="G807" s="181" t="s">
        <v>733</v>
      </c>
      <c r="H807" s="181"/>
      <c r="I807" s="181"/>
      <c r="J807" s="181" t="s">
        <v>44</v>
      </c>
      <c r="K807" s="181" t="s">
        <v>3122</v>
      </c>
      <c r="L807" s="181"/>
    </row>
    <row r="808" spans="1:12" ht="111.6" customHeight="1">
      <c r="A808" s="193">
        <v>6</v>
      </c>
      <c r="B808" s="182" t="s">
        <v>3123</v>
      </c>
      <c r="C808" s="181" t="s">
        <v>3124</v>
      </c>
      <c r="D808" s="181"/>
      <c r="E808" s="181" t="s">
        <v>3125</v>
      </c>
      <c r="F808" s="272">
        <v>0.33</v>
      </c>
      <c r="G808" s="181" t="s">
        <v>733</v>
      </c>
      <c r="H808" s="181"/>
      <c r="I808" s="181"/>
      <c r="J808" s="181" t="s">
        <v>44</v>
      </c>
      <c r="K808" s="181" t="s">
        <v>3126</v>
      </c>
      <c r="L808" s="181"/>
    </row>
    <row r="809" spans="1:12" ht="111.6" customHeight="1">
      <c r="A809" s="193">
        <v>7</v>
      </c>
      <c r="B809" s="182" t="s">
        <v>3127</v>
      </c>
      <c r="C809" s="181" t="s">
        <v>3124</v>
      </c>
      <c r="D809" s="181" t="s">
        <v>3128</v>
      </c>
      <c r="E809" s="181" t="s">
        <v>3129</v>
      </c>
      <c r="F809" s="272">
        <v>0.46</v>
      </c>
      <c r="G809" s="181" t="s">
        <v>733</v>
      </c>
      <c r="H809" s="181"/>
      <c r="I809" s="181"/>
      <c r="J809" s="181" t="s">
        <v>44</v>
      </c>
      <c r="K809" s="181" t="s">
        <v>3130</v>
      </c>
      <c r="L809" s="181"/>
    </row>
    <row r="810" spans="1:12" ht="111.6" customHeight="1">
      <c r="A810" s="193">
        <v>8</v>
      </c>
      <c r="B810" s="182" t="s">
        <v>3131</v>
      </c>
      <c r="C810" s="181" t="s">
        <v>3132</v>
      </c>
      <c r="D810" s="181" t="s">
        <v>3133</v>
      </c>
      <c r="E810" s="181" t="s">
        <v>3134</v>
      </c>
      <c r="F810" s="272">
        <v>0.2</v>
      </c>
      <c r="G810" s="181" t="s">
        <v>733</v>
      </c>
      <c r="H810" s="181"/>
      <c r="I810" s="181"/>
      <c r="J810" s="181" t="s">
        <v>44</v>
      </c>
      <c r="K810" s="181" t="s">
        <v>3122</v>
      </c>
      <c r="L810" s="181"/>
    </row>
    <row r="811" spans="1:12">
      <c r="A811" s="193"/>
      <c r="B811" s="178" t="s">
        <v>6642</v>
      </c>
      <c r="C811" s="177">
        <f>COUNTA(C812:C813)</f>
        <v>2</v>
      </c>
      <c r="D811" s="181"/>
      <c r="E811" s="181"/>
      <c r="F811" s="180">
        <f>F812+F813</f>
        <v>17.3</v>
      </c>
      <c r="G811" s="181"/>
      <c r="H811" s="181"/>
      <c r="I811" s="181"/>
      <c r="J811" s="181"/>
      <c r="K811" s="181"/>
      <c r="L811" s="181"/>
    </row>
    <row r="812" spans="1:12" ht="54">
      <c r="A812" s="193">
        <v>1</v>
      </c>
      <c r="B812" s="182" t="s">
        <v>3135</v>
      </c>
      <c r="C812" s="181" t="s">
        <v>3136</v>
      </c>
      <c r="D812" s="181" t="s">
        <v>3137</v>
      </c>
      <c r="E812" s="181" t="s">
        <v>3138</v>
      </c>
      <c r="F812" s="272">
        <v>16</v>
      </c>
      <c r="G812" s="181" t="s">
        <v>733</v>
      </c>
      <c r="H812" s="181"/>
      <c r="I812" s="181"/>
      <c r="J812" s="181" t="s">
        <v>44</v>
      </c>
      <c r="K812" s="181" t="s">
        <v>3139</v>
      </c>
      <c r="L812" s="181"/>
    </row>
    <row r="813" spans="1:12" ht="54">
      <c r="A813" s="193">
        <v>2</v>
      </c>
      <c r="B813" s="182" t="s">
        <v>3140</v>
      </c>
      <c r="C813" s="181" t="s">
        <v>3141</v>
      </c>
      <c r="D813" s="181"/>
      <c r="E813" s="181" t="s">
        <v>3142</v>
      </c>
      <c r="F813" s="272">
        <v>1.3</v>
      </c>
      <c r="G813" s="181" t="s">
        <v>733</v>
      </c>
      <c r="H813" s="181"/>
      <c r="I813" s="181"/>
      <c r="J813" s="181" t="s">
        <v>44</v>
      </c>
      <c r="K813" s="181" t="s">
        <v>3143</v>
      </c>
      <c r="L813" s="181"/>
    </row>
    <row r="814" spans="1:12">
      <c r="A814" s="193"/>
      <c r="B814" s="178" t="s">
        <v>6643</v>
      </c>
      <c r="C814" s="177">
        <f>COUNTA(C815)</f>
        <v>1</v>
      </c>
      <c r="D814" s="181"/>
      <c r="E814" s="181"/>
      <c r="F814" s="180">
        <f>F815</f>
        <v>12.3</v>
      </c>
      <c r="G814" s="181"/>
      <c r="H814" s="181"/>
      <c r="I814" s="181"/>
      <c r="J814" s="181"/>
      <c r="K814" s="181"/>
      <c r="L814" s="181"/>
    </row>
    <row r="815" spans="1:12" ht="72">
      <c r="A815" s="193">
        <v>1</v>
      </c>
      <c r="B815" s="182" t="s">
        <v>3144</v>
      </c>
      <c r="C815" s="181" t="s">
        <v>3145</v>
      </c>
      <c r="D815" s="181" t="s">
        <v>3146</v>
      </c>
      <c r="E815" s="181" t="s">
        <v>3147</v>
      </c>
      <c r="F815" s="272">
        <v>12.3</v>
      </c>
      <c r="G815" s="181" t="s">
        <v>743</v>
      </c>
      <c r="H815" s="181"/>
      <c r="I815" s="181"/>
      <c r="J815" s="181" t="s">
        <v>44</v>
      </c>
      <c r="K815" s="181" t="s">
        <v>3148</v>
      </c>
      <c r="L815" s="181"/>
    </row>
    <row r="816" spans="1:12">
      <c r="A816" s="193"/>
      <c r="B816" s="178" t="s">
        <v>6644</v>
      </c>
      <c r="C816" s="177">
        <f>COUNTA(C817)</f>
        <v>1</v>
      </c>
      <c r="D816" s="181"/>
      <c r="E816" s="181"/>
      <c r="F816" s="180">
        <f>F817</f>
        <v>4.2</v>
      </c>
      <c r="G816" s="181"/>
      <c r="H816" s="181"/>
      <c r="I816" s="181"/>
      <c r="J816" s="181"/>
      <c r="K816" s="181"/>
      <c r="L816" s="181"/>
    </row>
    <row r="817" spans="1:12" ht="57" customHeight="1">
      <c r="A817" s="193">
        <v>2</v>
      </c>
      <c r="B817" s="182" t="s">
        <v>3149</v>
      </c>
      <c r="C817" s="181" t="s">
        <v>3150</v>
      </c>
      <c r="D817" s="181"/>
      <c r="E817" s="181" t="s">
        <v>3151</v>
      </c>
      <c r="F817" s="272">
        <v>4.2</v>
      </c>
      <c r="G817" s="181" t="s">
        <v>3152</v>
      </c>
      <c r="H817" s="181"/>
      <c r="I817" s="181"/>
      <c r="J817" s="181" t="s">
        <v>44</v>
      </c>
      <c r="K817" s="181" t="s">
        <v>3153</v>
      </c>
      <c r="L817" s="181"/>
    </row>
    <row r="818" spans="1:12" ht="37.200000000000003" customHeight="1">
      <c r="A818" s="177"/>
      <c r="B818" s="178" t="s">
        <v>3155</v>
      </c>
      <c r="C818" s="264">
        <f t="shared" ref="C818:E818" si="61">COUNTA(C819:C863)</f>
        <v>44</v>
      </c>
      <c r="D818" s="264">
        <f t="shared" si="61"/>
        <v>0</v>
      </c>
      <c r="E818" s="264">
        <f t="shared" si="61"/>
        <v>44</v>
      </c>
      <c r="F818" s="262">
        <f>SUM(F819:F863)</f>
        <v>131.59690000000003</v>
      </c>
      <c r="G818" s="177">
        <f t="shared" ref="G818:L818" si="62">COUNTA(G819:G863)</f>
        <v>9</v>
      </c>
      <c r="H818" s="177">
        <f t="shared" si="62"/>
        <v>0</v>
      </c>
      <c r="I818" s="177">
        <f t="shared" si="62"/>
        <v>0</v>
      </c>
      <c r="J818" s="177">
        <f t="shared" si="62"/>
        <v>30</v>
      </c>
      <c r="K818" s="177">
        <f t="shared" si="62"/>
        <v>30</v>
      </c>
      <c r="L818" s="177">
        <f t="shared" si="62"/>
        <v>0</v>
      </c>
    </row>
    <row r="819" spans="1:12" ht="37.200000000000003" customHeight="1">
      <c r="A819" s="193"/>
      <c r="B819" s="178" t="s">
        <v>3156</v>
      </c>
      <c r="C819" s="181"/>
      <c r="D819" s="181"/>
      <c r="E819" s="181"/>
      <c r="F819" s="272"/>
      <c r="G819" s="181"/>
      <c r="H819" s="181"/>
      <c r="I819" s="181"/>
      <c r="J819" s="181"/>
      <c r="K819" s="181"/>
      <c r="L819" s="181"/>
    </row>
    <row r="820" spans="1:12" ht="70.95" customHeight="1">
      <c r="A820" s="193">
        <v>1</v>
      </c>
      <c r="B820" s="182" t="s">
        <v>3157</v>
      </c>
      <c r="C820" s="181" t="s">
        <v>3158</v>
      </c>
      <c r="D820" s="181"/>
      <c r="E820" s="181" t="s">
        <v>3159</v>
      </c>
      <c r="F820" s="272">
        <v>0.3</v>
      </c>
      <c r="G820" s="181" t="s">
        <v>3160</v>
      </c>
      <c r="H820" s="181"/>
      <c r="I820" s="181"/>
      <c r="J820" s="181" t="s">
        <v>44</v>
      </c>
      <c r="K820" s="181" t="s">
        <v>483</v>
      </c>
      <c r="L820" s="181"/>
    </row>
    <row r="821" spans="1:12" ht="70.95" customHeight="1">
      <c r="A821" s="193">
        <v>2</v>
      </c>
      <c r="B821" s="182" t="s">
        <v>3161</v>
      </c>
      <c r="C821" s="181" t="s">
        <v>3162</v>
      </c>
      <c r="D821" s="181"/>
      <c r="E821" s="181" t="s">
        <v>3163</v>
      </c>
      <c r="F821" s="272">
        <f>4749/10000</f>
        <v>0.47489999999999999</v>
      </c>
      <c r="G821" s="181" t="s">
        <v>3164</v>
      </c>
      <c r="H821" s="181"/>
      <c r="I821" s="181"/>
      <c r="J821" s="181" t="s">
        <v>44</v>
      </c>
      <c r="K821" s="181" t="s">
        <v>3165</v>
      </c>
      <c r="L821" s="181"/>
    </row>
    <row r="822" spans="1:12" ht="70.95" customHeight="1">
      <c r="A822" s="193">
        <v>3</v>
      </c>
      <c r="B822" s="182" t="s">
        <v>3166</v>
      </c>
      <c r="C822" s="181" t="s">
        <v>3162</v>
      </c>
      <c r="D822" s="181"/>
      <c r="E822" s="181" t="s">
        <v>3167</v>
      </c>
      <c r="F822" s="272">
        <f>20000/10000</f>
        <v>2</v>
      </c>
      <c r="G822" s="181" t="s">
        <v>3164</v>
      </c>
      <c r="H822" s="181"/>
      <c r="I822" s="181"/>
      <c r="J822" s="181" t="s">
        <v>44</v>
      </c>
      <c r="K822" s="181" t="s">
        <v>3165</v>
      </c>
      <c r="L822" s="181"/>
    </row>
    <row r="823" spans="1:12" ht="70.95" customHeight="1">
      <c r="A823" s="193">
        <v>4</v>
      </c>
      <c r="B823" s="182" t="s">
        <v>3168</v>
      </c>
      <c r="C823" s="181" t="s">
        <v>3162</v>
      </c>
      <c r="D823" s="181"/>
      <c r="E823" s="181" t="s">
        <v>3169</v>
      </c>
      <c r="F823" s="272">
        <f>14100/10000</f>
        <v>1.41</v>
      </c>
      <c r="G823" s="181" t="s">
        <v>3164</v>
      </c>
      <c r="H823" s="181"/>
      <c r="I823" s="181"/>
      <c r="J823" s="181" t="s">
        <v>44</v>
      </c>
      <c r="K823" s="181" t="s">
        <v>3165</v>
      </c>
      <c r="L823" s="181"/>
    </row>
    <row r="824" spans="1:12" ht="70.95" customHeight="1">
      <c r="A824" s="193">
        <v>5</v>
      </c>
      <c r="B824" s="182" t="s">
        <v>3170</v>
      </c>
      <c r="C824" s="181" t="s">
        <v>3171</v>
      </c>
      <c r="D824" s="181"/>
      <c r="E824" s="181" t="s">
        <v>3172</v>
      </c>
      <c r="F824" s="272">
        <v>1.3</v>
      </c>
      <c r="G824" s="181" t="s">
        <v>3164</v>
      </c>
      <c r="H824" s="181"/>
      <c r="I824" s="181"/>
      <c r="J824" s="181" t="s">
        <v>44</v>
      </c>
      <c r="K824" s="181" t="s">
        <v>3173</v>
      </c>
      <c r="L824" s="181"/>
    </row>
    <row r="825" spans="1:12" ht="70.95" customHeight="1">
      <c r="A825" s="193">
        <v>6</v>
      </c>
      <c r="B825" s="182" t="s">
        <v>3174</v>
      </c>
      <c r="C825" s="181" t="s">
        <v>3171</v>
      </c>
      <c r="D825" s="181"/>
      <c r="E825" s="181" t="s">
        <v>3175</v>
      </c>
      <c r="F825" s="272">
        <v>1.23</v>
      </c>
      <c r="G825" s="181" t="s">
        <v>3164</v>
      </c>
      <c r="H825" s="181"/>
      <c r="I825" s="181"/>
      <c r="J825" s="181" t="s">
        <v>44</v>
      </c>
      <c r="K825" s="181" t="s">
        <v>3173</v>
      </c>
      <c r="L825" s="181"/>
    </row>
    <row r="826" spans="1:12" ht="70.95" customHeight="1">
      <c r="A826" s="193">
        <v>7</v>
      </c>
      <c r="B826" s="182" t="s">
        <v>3176</v>
      </c>
      <c r="C826" s="181" t="s">
        <v>3171</v>
      </c>
      <c r="D826" s="181"/>
      <c r="E826" s="181" t="s">
        <v>3177</v>
      </c>
      <c r="F826" s="272">
        <v>19.95</v>
      </c>
      <c r="G826" s="181" t="s">
        <v>3164</v>
      </c>
      <c r="H826" s="181"/>
      <c r="I826" s="181"/>
      <c r="J826" s="181" t="s">
        <v>44</v>
      </c>
      <c r="K826" s="181" t="s">
        <v>3173</v>
      </c>
      <c r="L826" s="181"/>
    </row>
    <row r="827" spans="1:12" ht="70.95" customHeight="1">
      <c r="A827" s="193">
        <v>8</v>
      </c>
      <c r="B827" s="182" t="s">
        <v>3178</v>
      </c>
      <c r="C827" s="181" t="s">
        <v>3171</v>
      </c>
      <c r="D827" s="181"/>
      <c r="E827" s="181" t="s">
        <v>3179</v>
      </c>
      <c r="F827" s="272">
        <v>0.93</v>
      </c>
      <c r="G827" s="181" t="s">
        <v>3164</v>
      </c>
      <c r="H827" s="181"/>
      <c r="I827" s="181"/>
      <c r="J827" s="181" t="s">
        <v>44</v>
      </c>
      <c r="K827" s="181" t="s">
        <v>3173</v>
      </c>
      <c r="L827" s="181"/>
    </row>
    <row r="828" spans="1:12" ht="70.95" customHeight="1">
      <c r="A828" s="193">
        <v>9</v>
      </c>
      <c r="B828" s="182" t="s">
        <v>3180</v>
      </c>
      <c r="C828" s="181" t="s">
        <v>3171</v>
      </c>
      <c r="D828" s="181"/>
      <c r="E828" s="181" t="s">
        <v>3181</v>
      </c>
      <c r="F828" s="272">
        <v>3.59</v>
      </c>
      <c r="G828" s="181" t="s">
        <v>3164</v>
      </c>
      <c r="H828" s="181"/>
      <c r="I828" s="181"/>
      <c r="J828" s="181" t="s">
        <v>44</v>
      </c>
      <c r="K828" s="181" t="s">
        <v>3173</v>
      </c>
      <c r="L828" s="181"/>
    </row>
    <row r="829" spans="1:12" ht="70.95" customHeight="1">
      <c r="A829" s="193">
        <v>10</v>
      </c>
      <c r="B829" s="182" t="s">
        <v>3182</v>
      </c>
      <c r="C829" s="181" t="s">
        <v>3158</v>
      </c>
      <c r="D829" s="181"/>
      <c r="E829" s="181" t="s">
        <v>3183</v>
      </c>
      <c r="F829" s="272">
        <v>0.876</v>
      </c>
      <c r="G829" s="181"/>
      <c r="H829" s="181"/>
      <c r="I829" s="181"/>
      <c r="J829" s="181" t="s">
        <v>44</v>
      </c>
      <c r="K829" s="181" t="s">
        <v>483</v>
      </c>
      <c r="L829" s="181"/>
    </row>
    <row r="830" spans="1:12" ht="70.95" customHeight="1">
      <c r="A830" s="193">
        <v>11</v>
      </c>
      <c r="B830" s="182" t="s">
        <v>3184</v>
      </c>
      <c r="C830" s="181" t="s">
        <v>3185</v>
      </c>
      <c r="D830" s="181"/>
      <c r="E830" s="181" t="s">
        <v>3186</v>
      </c>
      <c r="F830" s="272">
        <v>0.06</v>
      </c>
      <c r="G830" s="181"/>
      <c r="H830" s="181"/>
      <c r="I830" s="181"/>
      <c r="J830" s="181" t="s">
        <v>44</v>
      </c>
      <c r="K830" s="181" t="s">
        <v>483</v>
      </c>
      <c r="L830" s="181"/>
    </row>
    <row r="831" spans="1:12" ht="70.95" customHeight="1">
      <c r="A831" s="193">
        <v>12</v>
      </c>
      <c r="B831" s="182" t="s">
        <v>3187</v>
      </c>
      <c r="C831" s="181" t="s">
        <v>3188</v>
      </c>
      <c r="D831" s="181"/>
      <c r="E831" s="181" t="s">
        <v>3189</v>
      </c>
      <c r="F831" s="272">
        <v>0.56000000000000005</v>
      </c>
      <c r="G831" s="181"/>
      <c r="H831" s="181"/>
      <c r="I831" s="181"/>
      <c r="J831" s="181" t="s">
        <v>44</v>
      </c>
      <c r="K831" s="181" t="s">
        <v>3190</v>
      </c>
      <c r="L831" s="181"/>
    </row>
    <row r="832" spans="1:12" ht="70.95" customHeight="1">
      <c r="A832" s="193">
        <v>13</v>
      </c>
      <c r="B832" s="182" t="s">
        <v>3191</v>
      </c>
      <c r="C832" s="181" t="s">
        <v>3192</v>
      </c>
      <c r="D832" s="181"/>
      <c r="E832" s="181" t="s">
        <v>3193</v>
      </c>
      <c r="F832" s="272">
        <v>3</v>
      </c>
      <c r="G832" s="181"/>
      <c r="H832" s="181"/>
      <c r="I832" s="181"/>
      <c r="J832" s="181" t="s">
        <v>44</v>
      </c>
      <c r="K832" s="181" t="s">
        <v>3194</v>
      </c>
      <c r="L832" s="181"/>
    </row>
    <row r="833" spans="1:12" ht="70.95" customHeight="1">
      <c r="A833" s="193">
        <v>14</v>
      </c>
      <c r="B833" s="182" t="s">
        <v>3195</v>
      </c>
      <c r="C833" s="181" t="s">
        <v>3156</v>
      </c>
      <c r="D833" s="181"/>
      <c r="E833" s="181" t="s">
        <v>3196</v>
      </c>
      <c r="F833" s="272">
        <v>0.34</v>
      </c>
      <c r="G833" s="181"/>
      <c r="H833" s="181"/>
      <c r="I833" s="181"/>
      <c r="J833" s="181" t="s">
        <v>44</v>
      </c>
      <c r="K833" s="181" t="s">
        <v>483</v>
      </c>
      <c r="L833" s="181"/>
    </row>
    <row r="834" spans="1:12" ht="70.95" customHeight="1">
      <c r="A834" s="193">
        <v>15</v>
      </c>
      <c r="B834" s="182" t="s">
        <v>3197</v>
      </c>
      <c r="C834" s="181" t="s">
        <v>3156</v>
      </c>
      <c r="D834" s="181"/>
      <c r="E834" s="181" t="s">
        <v>3198</v>
      </c>
      <c r="F834" s="272">
        <v>0.255</v>
      </c>
      <c r="G834" s="181"/>
      <c r="H834" s="181"/>
      <c r="I834" s="181"/>
      <c r="J834" s="181" t="s">
        <v>44</v>
      </c>
      <c r="K834" s="181" t="s">
        <v>483</v>
      </c>
      <c r="L834" s="181"/>
    </row>
    <row r="835" spans="1:12" ht="70.95" customHeight="1">
      <c r="A835" s="193">
        <v>16</v>
      </c>
      <c r="B835" s="182" t="s">
        <v>3199</v>
      </c>
      <c r="C835" s="181" t="s">
        <v>3200</v>
      </c>
      <c r="D835" s="181"/>
      <c r="E835" s="181" t="s">
        <v>3201</v>
      </c>
      <c r="F835" s="272">
        <v>0.52100000000000002</v>
      </c>
      <c r="G835" s="181"/>
      <c r="H835" s="181"/>
      <c r="I835" s="181"/>
      <c r="J835" s="181" t="s">
        <v>44</v>
      </c>
      <c r="K835" s="181" t="s">
        <v>3202</v>
      </c>
      <c r="L835" s="181"/>
    </row>
    <row r="836" spans="1:12" ht="70.95" customHeight="1">
      <c r="A836" s="193">
        <v>17</v>
      </c>
      <c r="B836" s="182" t="s">
        <v>3203</v>
      </c>
      <c r="C836" s="181" t="s">
        <v>3156</v>
      </c>
      <c r="D836" s="181"/>
      <c r="E836" s="181" t="s">
        <v>3204</v>
      </c>
      <c r="F836" s="272">
        <v>0.84</v>
      </c>
      <c r="G836" s="181"/>
      <c r="H836" s="181"/>
      <c r="I836" s="181"/>
      <c r="J836" s="181" t="s">
        <v>44</v>
      </c>
      <c r="K836" s="181" t="s">
        <v>483</v>
      </c>
      <c r="L836" s="181"/>
    </row>
    <row r="837" spans="1:12" ht="70.95" customHeight="1">
      <c r="A837" s="193">
        <v>18</v>
      </c>
      <c r="B837" s="182" t="s">
        <v>3205</v>
      </c>
      <c r="C837" s="181" t="s">
        <v>3156</v>
      </c>
      <c r="D837" s="181"/>
      <c r="E837" s="181" t="s">
        <v>3206</v>
      </c>
      <c r="F837" s="272">
        <v>0.78</v>
      </c>
      <c r="G837" s="181"/>
      <c r="H837" s="181"/>
      <c r="I837" s="181"/>
      <c r="J837" s="181" t="s">
        <v>44</v>
      </c>
      <c r="K837" s="181" t="s">
        <v>3207</v>
      </c>
      <c r="L837" s="181"/>
    </row>
    <row r="838" spans="1:12" ht="70.95" customHeight="1">
      <c r="A838" s="193">
        <v>19</v>
      </c>
      <c r="B838" s="182" t="s">
        <v>3208</v>
      </c>
      <c r="C838" s="181" t="s">
        <v>3156</v>
      </c>
      <c r="D838" s="181"/>
      <c r="E838" s="181" t="s">
        <v>3209</v>
      </c>
      <c r="F838" s="272">
        <v>1.75</v>
      </c>
      <c r="G838" s="181"/>
      <c r="H838" s="181"/>
      <c r="I838" s="181"/>
      <c r="J838" s="181" t="s">
        <v>44</v>
      </c>
      <c r="K838" s="181" t="s">
        <v>3210</v>
      </c>
      <c r="L838" s="181"/>
    </row>
    <row r="839" spans="1:12" ht="70.95" customHeight="1">
      <c r="A839" s="193">
        <v>20</v>
      </c>
      <c r="B839" s="182" t="s">
        <v>3191</v>
      </c>
      <c r="C839" s="181" t="s">
        <v>3211</v>
      </c>
      <c r="D839" s="181"/>
      <c r="E839" s="181" t="s">
        <v>3212</v>
      </c>
      <c r="F839" s="272">
        <v>4.5999999999999996</v>
      </c>
      <c r="G839" s="181"/>
      <c r="H839" s="181"/>
      <c r="I839" s="181"/>
      <c r="J839" s="181" t="s">
        <v>44</v>
      </c>
      <c r="K839" s="181" t="s">
        <v>3202</v>
      </c>
      <c r="L839" s="181"/>
    </row>
    <row r="840" spans="1:12" ht="70.95" customHeight="1">
      <c r="A840" s="193">
        <v>21</v>
      </c>
      <c r="B840" s="182" t="s">
        <v>3213</v>
      </c>
      <c r="C840" s="181" t="s">
        <v>3214</v>
      </c>
      <c r="D840" s="181"/>
      <c r="E840" s="181" t="s">
        <v>3215</v>
      </c>
      <c r="F840" s="272">
        <v>50.4</v>
      </c>
      <c r="G840" s="181"/>
      <c r="H840" s="181"/>
      <c r="I840" s="181"/>
      <c r="J840" s="181" t="s">
        <v>44</v>
      </c>
      <c r="K840" s="181" t="s">
        <v>3173</v>
      </c>
      <c r="L840" s="181"/>
    </row>
    <row r="841" spans="1:12" ht="70.95" customHeight="1">
      <c r="A841" s="193">
        <v>22</v>
      </c>
      <c r="B841" s="182" t="s">
        <v>3216</v>
      </c>
      <c r="C841" s="181" t="s">
        <v>3192</v>
      </c>
      <c r="D841" s="181"/>
      <c r="E841" s="181" t="s">
        <v>3217</v>
      </c>
      <c r="F841" s="272">
        <v>12.5</v>
      </c>
      <c r="G841" s="181"/>
      <c r="H841" s="181"/>
      <c r="I841" s="181"/>
      <c r="J841" s="181" t="s">
        <v>44</v>
      </c>
      <c r="K841" s="181" t="s">
        <v>3218</v>
      </c>
      <c r="L841" s="181"/>
    </row>
    <row r="842" spans="1:12" ht="70.95" customHeight="1">
      <c r="A842" s="193">
        <v>23</v>
      </c>
      <c r="B842" s="182" t="s">
        <v>3219</v>
      </c>
      <c r="C842" s="181" t="s">
        <v>3220</v>
      </c>
      <c r="D842" s="181"/>
      <c r="E842" s="181" t="s">
        <v>3221</v>
      </c>
      <c r="F842" s="272">
        <v>0.46</v>
      </c>
      <c r="G842" s="181"/>
      <c r="H842" s="181"/>
      <c r="I842" s="181"/>
      <c r="J842" s="181" t="s">
        <v>44</v>
      </c>
      <c r="K842" s="181" t="s">
        <v>3218</v>
      </c>
      <c r="L842" s="181"/>
    </row>
    <row r="843" spans="1:12" ht="70.95" customHeight="1">
      <c r="A843" s="193">
        <v>24</v>
      </c>
      <c r="B843" s="182" t="s">
        <v>3222</v>
      </c>
      <c r="C843" s="181" t="s">
        <v>3220</v>
      </c>
      <c r="D843" s="181"/>
      <c r="E843" s="181" t="s">
        <v>3223</v>
      </c>
      <c r="F843" s="272">
        <v>3.1</v>
      </c>
      <c r="G843" s="181"/>
      <c r="H843" s="181"/>
      <c r="I843" s="181"/>
      <c r="J843" s="181" t="s">
        <v>44</v>
      </c>
      <c r="K843" s="181" t="s">
        <v>3218</v>
      </c>
      <c r="L843" s="181"/>
    </row>
    <row r="844" spans="1:12" ht="70.95" customHeight="1">
      <c r="A844" s="193">
        <v>25</v>
      </c>
      <c r="B844" s="182" t="s">
        <v>3224</v>
      </c>
      <c r="C844" s="181" t="s">
        <v>3225</v>
      </c>
      <c r="D844" s="181"/>
      <c r="E844" s="181" t="s">
        <v>3226</v>
      </c>
      <c r="F844" s="272">
        <v>0.7</v>
      </c>
      <c r="G844" s="181"/>
      <c r="H844" s="181"/>
      <c r="I844" s="181"/>
      <c r="J844" s="181" t="s">
        <v>44</v>
      </c>
      <c r="K844" s="181" t="s">
        <v>3218</v>
      </c>
      <c r="L844" s="181"/>
    </row>
    <row r="845" spans="1:12" ht="70.95" customHeight="1">
      <c r="A845" s="193">
        <v>26</v>
      </c>
      <c r="B845" s="182" t="s">
        <v>3227</v>
      </c>
      <c r="C845" s="181" t="s">
        <v>3228</v>
      </c>
      <c r="D845" s="181"/>
      <c r="E845" s="181" t="s">
        <v>3229</v>
      </c>
      <c r="F845" s="272">
        <v>0.11</v>
      </c>
      <c r="G845" s="181"/>
      <c r="H845" s="181"/>
      <c r="I845" s="181"/>
      <c r="J845" s="181" t="s">
        <v>44</v>
      </c>
      <c r="K845" s="181" t="s">
        <v>3218</v>
      </c>
      <c r="L845" s="181"/>
    </row>
    <row r="846" spans="1:12" ht="70.95" customHeight="1">
      <c r="A846" s="193">
        <v>27</v>
      </c>
      <c r="B846" s="182" t="s">
        <v>3230</v>
      </c>
      <c r="C846" s="181" t="s">
        <v>3231</v>
      </c>
      <c r="D846" s="181"/>
      <c r="E846" s="181" t="s">
        <v>3232</v>
      </c>
      <c r="F846" s="272">
        <v>0.54</v>
      </c>
      <c r="G846" s="181"/>
      <c r="H846" s="181"/>
      <c r="I846" s="181"/>
      <c r="J846" s="181" t="s">
        <v>44</v>
      </c>
      <c r="K846" s="181" t="s">
        <v>3218</v>
      </c>
      <c r="L846" s="181"/>
    </row>
    <row r="847" spans="1:12" ht="70.95" customHeight="1">
      <c r="A847" s="193">
        <v>28</v>
      </c>
      <c r="B847" s="182" t="s">
        <v>3233</v>
      </c>
      <c r="C847" s="181" t="s">
        <v>3234</v>
      </c>
      <c r="D847" s="181"/>
      <c r="E847" s="181" t="s">
        <v>3235</v>
      </c>
      <c r="F847" s="272">
        <v>2.4700000000000002</v>
      </c>
      <c r="G847" s="181"/>
      <c r="H847" s="181"/>
      <c r="I847" s="181"/>
      <c r="J847" s="181" t="s">
        <v>44</v>
      </c>
      <c r="K847" s="181" t="s">
        <v>3218</v>
      </c>
      <c r="L847" s="181"/>
    </row>
    <row r="848" spans="1:12" ht="70.95" customHeight="1">
      <c r="A848" s="193">
        <v>29</v>
      </c>
      <c r="B848" s="182" t="s">
        <v>3236</v>
      </c>
      <c r="C848" s="181" t="s">
        <v>3237</v>
      </c>
      <c r="D848" s="181"/>
      <c r="E848" s="181" t="s">
        <v>3238</v>
      </c>
      <c r="F848" s="272">
        <v>0.51</v>
      </c>
      <c r="G848" s="181"/>
      <c r="H848" s="181"/>
      <c r="I848" s="181"/>
      <c r="J848" s="181" t="s">
        <v>44</v>
      </c>
      <c r="K848" s="181" t="s">
        <v>3218</v>
      </c>
      <c r="L848" s="181"/>
    </row>
    <row r="849" spans="1:12" ht="70.95" customHeight="1">
      <c r="A849" s="193">
        <v>30</v>
      </c>
      <c r="B849" s="182" t="s">
        <v>3239</v>
      </c>
      <c r="C849" s="181" t="s">
        <v>3237</v>
      </c>
      <c r="D849" s="181"/>
      <c r="E849" s="181" t="s">
        <v>3240</v>
      </c>
      <c r="F849" s="272">
        <v>0.27</v>
      </c>
      <c r="G849" s="181"/>
      <c r="H849" s="181"/>
      <c r="I849" s="181"/>
      <c r="J849" s="181" t="s">
        <v>44</v>
      </c>
      <c r="K849" s="181" t="s">
        <v>3218</v>
      </c>
      <c r="L849" s="181"/>
    </row>
    <row r="850" spans="1:12" ht="70.95" customHeight="1">
      <c r="A850" s="193">
        <v>31</v>
      </c>
      <c r="B850" s="182" t="s">
        <v>3241</v>
      </c>
      <c r="C850" s="181" t="s">
        <v>3237</v>
      </c>
      <c r="D850" s="181"/>
      <c r="E850" s="181" t="s">
        <v>3242</v>
      </c>
      <c r="F850" s="272">
        <v>0.75</v>
      </c>
      <c r="G850" s="181"/>
      <c r="H850" s="181"/>
      <c r="I850" s="181"/>
      <c r="J850" s="181"/>
      <c r="K850" s="181"/>
      <c r="L850" s="181"/>
    </row>
    <row r="851" spans="1:12" ht="70.95" customHeight="1">
      <c r="A851" s="193">
        <v>32</v>
      </c>
      <c r="B851" s="182" t="s">
        <v>3243</v>
      </c>
      <c r="C851" s="181" t="s">
        <v>3244</v>
      </c>
      <c r="D851" s="181"/>
      <c r="E851" s="181" t="s">
        <v>3245</v>
      </c>
      <c r="F851" s="272">
        <v>0.86</v>
      </c>
      <c r="G851" s="181"/>
      <c r="H851" s="181"/>
      <c r="I851" s="181"/>
      <c r="J851" s="181"/>
      <c r="K851" s="181"/>
      <c r="L851" s="181"/>
    </row>
    <row r="852" spans="1:12" ht="70.95" customHeight="1">
      <c r="A852" s="193">
        <v>33</v>
      </c>
      <c r="B852" s="182" t="s">
        <v>3246</v>
      </c>
      <c r="C852" s="181" t="s">
        <v>3244</v>
      </c>
      <c r="D852" s="181"/>
      <c r="E852" s="181" t="s">
        <v>3247</v>
      </c>
      <c r="F852" s="272">
        <v>3.47</v>
      </c>
      <c r="G852" s="181"/>
      <c r="H852" s="181"/>
      <c r="I852" s="181"/>
      <c r="J852" s="181"/>
      <c r="K852" s="181"/>
      <c r="L852" s="181"/>
    </row>
    <row r="853" spans="1:12" ht="70.95" customHeight="1">
      <c r="A853" s="193">
        <v>34</v>
      </c>
      <c r="B853" s="182" t="s">
        <v>3248</v>
      </c>
      <c r="C853" s="181" t="s">
        <v>3244</v>
      </c>
      <c r="D853" s="181"/>
      <c r="E853" s="181" t="s">
        <v>3249</v>
      </c>
      <c r="F853" s="272">
        <v>2.34</v>
      </c>
      <c r="G853" s="181"/>
      <c r="H853" s="181"/>
      <c r="I853" s="181"/>
      <c r="J853" s="181"/>
      <c r="K853" s="181"/>
      <c r="L853" s="181"/>
    </row>
    <row r="854" spans="1:12" ht="70.95" customHeight="1">
      <c r="A854" s="193">
        <v>35</v>
      </c>
      <c r="B854" s="182" t="s">
        <v>3250</v>
      </c>
      <c r="C854" s="181" t="s">
        <v>3251</v>
      </c>
      <c r="D854" s="181"/>
      <c r="E854" s="181" t="s">
        <v>3252</v>
      </c>
      <c r="F854" s="272">
        <v>1.29</v>
      </c>
      <c r="G854" s="181"/>
      <c r="H854" s="181"/>
      <c r="I854" s="181"/>
      <c r="J854" s="181"/>
      <c r="K854" s="181"/>
      <c r="L854" s="181"/>
    </row>
    <row r="855" spans="1:12" ht="70.95" customHeight="1">
      <c r="A855" s="193">
        <v>36</v>
      </c>
      <c r="B855" s="182" t="s">
        <v>3253</v>
      </c>
      <c r="C855" s="181" t="s">
        <v>3251</v>
      </c>
      <c r="D855" s="181"/>
      <c r="E855" s="181" t="s">
        <v>3254</v>
      </c>
      <c r="F855" s="272">
        <v>0.04</v>
      </c>
      <c r="G855" s="181"/>
      <c r="H855" s="181"/>
      <c r="I855" s="181"/>
      <c r="J855" s="181"/>
      <c r="K855" s="181"/>
      <c r="L855" s="181"/>
    </row>
    <row r="856" spans="1:12" ht="70.95" customHeight="1">
      <c r="A856" s="193">
        <v>37</v>
      </c>
      <c r="B856" s="182" t="s">
        <v>3161</v>
      </c>
      <c r="C856" s="181" t="s">
        <v>3255</v>
      </c>
      <c r="D856" s="181"/>
      <c r="E856" s="181" t="s">
        <v>3256</v>
      </c>
      <c r="F856" s="272">
        <v>0.48</v>
      </c>
      <c r="G856" s="181"/>
      <c r="H856" s="181"/>
      <c r="I856" s="181"/>
      <c r="J856" s="181"/>
      <c r="K856" s="181"/>
      <c r="L856" s="181"/>
    </row>
    <row r="857" spans="1:12" ht="70.95" customHeight="1">
      <c r="A857" s="193">
        <v>38</v>
      </c>
      <c r="B857" s="182" t="s">
        <v>3257</v>
      </c>
      <c r="C857" s="181" t="s">
        <v>3255</v>
      </c>
      <c r="D857" s="181"/>
      <c r="E857" s="181" t="s">
        <v>3258</v>
      </c>
      <c r="F857" s="272">
        <v>1.31</v>
      </c>
      <c r="G857" s="181"/>
      <c r="H857" s="181"/>
      <c r="I857" s="181"/>
      <c r="J857" s="181"/>
      <c r="K857" s="181"/>
      <c r="L857" s="181"/>
    </row>
    <row r="858" spans="1:12" ht="70.95" customHeight="1">
      <c r="A858" s="193">
        <v>39</v>
      </c>
      <c r="B858" s="182" t="s">
        <v>3259</v>
      </c>
      <c r="C858" s="181" t="s">
        <v>3255</v>
      </c>
      <c r="D858" s="181"/>
      <c r="E858" s="181" t="s">
        <v>3260</v>
      </c>
      <c r="F858" s="272">
        <v>2.02</v>
      </c>
      <c r="G858" s="181"/>
      <c r="H858" s="181"/>
      <c r="I858" s="181"/>
      <c r="J858" s="181"/>
      <c r="K858" s="181"/>
      <c r="L858" s="181"/>
    </row>
    <row r="859" spans="1:12" ht="70.95" customHeight="1">
      <c r="A859" s="193">
        <v>40</v>
      </c>
      <c r="B859" s="182" t="s">
        <v>3261</v>
      </c>
      <c r="C859" s="181" t="s">
        <v>3255</v>
      </c>
      <c r="D859" s="181"/>
      <c r="E859" s="181" t="s">
        <v>3262</v>
      </c>
      <c r="F859" s="272">
        <v>1</v>
      </c>
      <c r="G859" s="181"/>
      <c r="H859" s="181"/>
      <c r="I859" s="181"/>
      <c r="J859" s="181"/>
      <c r="K859" s="181"/>
      <c r="L859" s="181"/>
    </row>
    <row r="860" spans="1:12" ht="70.95" customHeight="1">
      <c r="A860" s="193">
        <v>41</v>
      </c>
      <c r="B860" s="182" t="s">
        <v>3263</v>
      </c>
      <c r="C860" s="181" t="s">
        <v>3264</v>
      </c>
      <c r="D860" s="181"/>
      <c r="E860" s="181" t="s">
        <v>3265</v>
      </c>
      <c r="F860" s="272">
        <v>0.4</v>
      </c>
      <c r="G860" s="181"/>
      <c r="H860" s="181"/>
      <c r="I860" s="181"/>
      <c r="J860" s="181"/>
      <c r="K860" s="181"/>
      <c r="L860" s="181"/>
    </row>
    <row r="861" spans="1:12" ht="70.95" customHeight="1">
      <c r="A861" s="193">
        <v>42</v>
      </c>
      <c r="B861" s="182" t="s">
        <v>3266</v>
      </c>
      <c r="C861" s="181" t="s">
        <v>3264</v>
      </c>
      <c r="D861" s="181"/>
      <c r="E861" s="181" t="s">
        <v>3267</v>
      </c>
      <c r="F861" s="272">
        <v>0.28000000000000003</v>
      </c>
      <c r="G861" s="181"/>
      <c r="H861" s="181"/>
      <c r="I861" s="181"/>
      <c r="J861" s="181"/>
      <c r="K861" s="181"/>
      <c r="L861" s="181"/>
    </row>
    <row r="862" spans="1:12" ht="70.95" customHeight="1">
      <c r="A862" s="193">
        <v>43</v>
      </c>
      <c r="B862" s="182" t="s">
        <v>3268</v>
      </c>
      <c r="C862" s="181" t="s">
        <v>3264</v>
      </c>
      <c r="D862" s="181"/>
      <c r="E862" s="181" t="s">
        <v>3269</v>
      </c>
      <c r="F862" s="272">
        <v>1.18</v>
      </c>
      <c r="G862" s="181"/>
      <c r="H862" s="181"/>
      <c r="I862" s="181"/>
      <c r="J862" s="181"/>
      <c r="K862" s="181"/>
      <c r="L862" s="181"/>
    </row>
    <row r="863" spans="1:12" ht="70.95" customHeight="1">
      <c r="A863" s="193">
        <v>44</v>
      </c>
      <c r="B863" s="182" t="s">
        <v>3270</v>
      </c>
      <c r="C863" s="181" t="s">
        <v>3237</v>
      </c>
      <c r="D863" s="181"/>
      <c r="E863" s="181" t="s">
        <v>3271</v>
      </c>
      <c r="F863" s="272">
        <v>0.35</v>
      </c>
      <c r="G863" s="181"/>
      <c r="H863" s="181"/>
      <c r="I863" s="181"/>
      <c r="J863" s="181"/>
      <c r="K863" s="181"/>
      <c r="L863" s="181"/>
    </row>
    <row r="864" spans="1:12" ht="50.4" customHeight="1">
      <c r="A864" s="202"/>
      <c r="B864" s="178" t="s">
        <v>3273</v>
      </c>
      <c r="C864" s="264">
        <f t="shared" ref="C864:E864" si="63">COUNTA(C865:C888)</f>
        <v>24</v>
      </c>
      <c r="D864" s="264">
        <f t="shared" si="63"/>
        <v>24</v>
      </c>
      <c r="E864" s="264">
        <f t="shared" si="63"/>
        <v>23</v>
      </c>
      <c r="F864" s="262">
        <f>SUM(F865:F888)</f>
        <v>1231.0899999999999</v>
      </c>
      <c r="G864" s="177">
        <f t="shared" ref="G864:L864" si="64">COUNTA(G865:G888)</f>
        <v>23</v>
      </c>
      <c r="H864" s="177">
        <f t="shared" si="64"/>
        <v>9</v>
      </c>
      <c r="I864" s="177">
        <f t="shared" si="64"/>
        <v>0</v>
      </c>
      <c r="J864" s="177">
        <f t="shared" si="64"/>
        <v>3</v>
      </c>
      <c r="K864" s="177">
        <f t="shared" si="64"/>
        <v>0</v>
      </c>
      <c r="L864" s="177">
        <f t="shared" si="64"/>
        <v>17</v>
      </c>
    </row>
    <row r="865" spans="1:12" ht="111.6" customHeight="1">
      <c r="A865" s="193">
        <v>1</v>
      </c>
      <c r="B865" s="182" t="s">
        <v>3274</v>
      </c>
      <c r="C865" s="181" t="s">
        <v>3275</v>
      </c>
      <c r="D865" s="181" t="s">
        <v>3276</v>
      </c>
      <c r="E865" s="181" t="s">
        <v>3277</v>
      </c>
      <c r="F865" s="272">
        <v>0.26</v>
      </c>
      <c r="G865" s="181" t="s">
        <v>3277</v>
      </c>
      <c r="H865" s="181"/>
      <c r="I865" s="181"/>
      <c r="J865" s="181"/>
      <c r="K865" s="181"/>
      <c r="L865" s="177"/>
    </row>
    <row r="866" spans="1:12" ht="111.6" customHeight="1">
      <c r="A866" s="193">
        <v>2</v>
      </c>
      <c r="B866" s="182" t="s">
        <v>3278</v>
      </c>
      <c r="C866" s="181" t="s">
        <v>3279</v>
      </c>
      <c r="D866" s="181" t="s">
        <v>3280</v>
      </c>
      <c r="E866" s="181" t="s">
        <v>3281</v>
      </c>
      <c r="F866" s="272">
        <v>1</v>
      </c>
      <c r="G866" s="181" t="s">
        <v>3281</v>
      </c>
      <c r="H866" s="181"/>
      <c r="I866" s="181"/>
      <c r="J866" s="181"/>
      <c r="K866" s="181"/>
      <c r="L866" s="181"/>
    </row>
    <row r="867" spans="1:12" ht="172.95" customHeight="1">
      <c r="A867" s="193">
        <v>3</v>
      </c>
      <c r="B867" s="182" t="s">
        <v>3282</v>
      </c>
      <c r="C867" s="181" t="s">
        <v>3283</v>
      </c>
      <c r="D867" s="181" t="s">
        <v>3284</v>
      </c>
      <c r="E867" s="181" t="s">
        <v>3285</v>
      </c>
      <c r="F867" s="272">
        <v>0.47</v>
      </c>
      <c r="G867" s="181" t="s">
        <v>3285</v>
      </c>
      <c r="H867" s="181"/>
      <c r="I867" s="181"/>
      <c r="J867" s="181"/>
      <c r="K867" s="181"/>
      <c r="L867" s="181"/>
    </row>
    <row r="868" spans="1:12" ht="131.4" customHeight="1">
      <c r="A868" s="193">
        <v>4</v>
      </c>
      <c r="B868" s="182" t="s">
        <v>3286</v>
      </c>
      <c r="C868" s="181" t="s">
        <v>3287</v>
      </c>
      <c r="D868" s="181" t="s">
        <v>3288</v>
      </c>
      <c r="E868" s="181" t="s">
        <v>3289</v>
      </c>
      <c r="F868" s="272">
        <v>0.09</v>
      </c>
      <c r="G868" s="181" t="s">
        <v>3289</v>
      </c>
      <c r="H868" s="181"/>
      <c r="I868" s="181"/>
      <c r="J868" s="181"/>
      <c r="K868" s="181"/>
      <c r="L868" s="181" t="s">
        <v>3290</v>
      </c>
    </row>
    <row r="869" spans="1:12" ht="117" customHeight="1">
      <c r="A869" s="193">
        <v>5</v>
      </c>
      <c r="B869" s="182" t="s">
        <v>3291</v>
      </c>
      <c r="C869" s="181" t="s">
        <v>3292</v>
      </c>
      <c r="D869" s="181" t="s">
        <v>3293</v>
      </c>
      <c r="E869" s="181" t="s">
        <v>3294</v>
      </c>
      <c r="F869" s="272">
        <v>0.1</v>
      </c>
      <c r="G869" s="181" t="s">
        <v>3294</v>
      </c>
      <c r="H869" s="181"/>
      <c r="I869" s="181"/>
      <c r="J869" s="181"/>
      <c r="K869" s="181"/>
      <c r="L869" s="181" t="s">
        <v>3295</v>
      </c>
    </row>
    <row r="870" spans="1:12" ht="104.4" customHeight="1">
      <c r="A870" s="193">
        <v>6</v>
      </c>
      <c r="B870" s="182" t="s">
        <v>3296</v>
      </c>
      <c r="C870" s="181" t="s">
        <v>3297</v>
      </c>
      <c r="D870" s="181" t="s">
        <v>3298</v>
      </c>
      <c r="E870" s="181" t="s">
        <v>3299</v>
      </c>
      <c r="F870" s="272">
        <v>0.25</v>
      </c>
      <c r="G870" s="181" t="s">
        <v>3299</v>
      </c>
      <c r="H870" s="181"/>
      <c r="I870" s="181"/>
      <c r="J870" s="181"/>
      <c r="K870" s="181"/>
      <c r="L870" s="181"/>
    </row>
    <row r="871" spans="1:12" ht="95.25" customHeight="1">
      <c r="A871" s="193">
        <v>7</v>
      </c>
      <c r="B871" s="182" t="s">
        <v>3300</v>
      </c>
      <c r="C871" s="181" t="s">
        <v>3301</v>
      </c>
      <c r="D871" s="181" t="s">
        <v>3302</v>
      </c>
      <c r="E871" s="181" t="s">
        <v>3303</v>
      </c>
      <c r="F871" s="272">
        <v>3.87</v>
      </c>
      <c r="G871" s="181" t="s">
        <v>3303</v>
      </c>
      <c r="H871" s="181"/>
      <c r="I871" s="181"/>
      <c r="J871" s="181"/>
      <c r="K871" s="181"/>
      <c r="L871" s="181"/>
    </row>
    <row r="872" spans="1:12" ht="133.19999999999999" customHeight="1">
      <c r="A872" s="193">
        <v>8</v>
      </c>
      <c r="B872" s="182" t="s">
        <v>3304</v>
      </c>
      <c r="C872" s="181" t="s">
        <v>3305</v>
      </c>
      <c r="D872" s="181" t="s">
        <v>3306</v>
      </c>
      <c r="E872" s="181" t="s">
        <v>3307</v>
      </c>
      <c r="F872" s="272">
        <v>6.87</v>
      </c>
      <c r="G872" s="181" t="s">
        <v>3307</v>
      </c>
      <c r="H872" s="181"/>
      <c r="I872" s="177"/>
      <c r="J872" s="181"/>
      <c r="K872" s="181"/>
      <c r="L872" s="181"/>
    </row>
    <row r="873" spans="1:12" ht="219" customHeight="1">
      <c r="A873" s="193">
        <v>9</v>
      </c>
      <c r="B873" s="182" t="s">
        <v>3308</v>
      </c>
      <c r="C873" s="181" t="s">
        <v>3305</v>
      </c>
      <c r="D873" s="181" t="s">
        <v>3309</v>
      </c>
      <c r="E873" s="181" t="s">
        <v>3310</v>
      </c>
      <c r="F873" s="272">
        <v>2.09</v>
      </c>
      <c r="G873" s="181" t="s">
        <v>3310</v>
      </c>
      <c r="H873" s="181" t="s">
        <v>3311</v>
      </c>
      <c r="I873" s="177"/>
      <c r="J873" s="181" t="s">
        <v>1711</v>
      </c>
      <c r="K873" s="181"/>
      <c r="L873" s="181" t="s">
        <v>3312</v>
      </c>
    </row>
    <row r="874" spans="1:12" ht="171.6" customHeight="1">
      <c r="A874" s="193">
        <v>10</v>
      </c>
      <c r="B874" s="182" t="s">
        <v>3313</v>
      </c>
      <c r="C874" s="181" t="s">
        <v>3305</v>
      </c>
      <c r="D874" s="181" t="s">
        <v>3314</v>
      </c>
      <c r="E874" s="181" t="s">
        <v>3315</v>
      </c>
      <c r="F874" s="272">
        <v>10.1</v>
      </c>
      <c r="G874" s="181" t="s">
        <v>3315</v>
      </c>
      <c r="H874" s="181"/>
      <c r="I874" s="177"/>
      <c r="J874" s="181"/>
      <c r="K874" s="181"/>
      <c r="L874" s="181" t="s">
        <v>3316</v>
      </c>
    </row>
    <row r="875" spans="1:12" ht="171.6" customHeight="1">
      <c r="A875" s="193">
        <v>11</v>
      </c>
      <c r="B875" s="182" t="s">
        <v>3317</v>
      </c>
      <c r="C875" s="181" t="s">
        <v>3318</v>
      </c>
      <c r="D875" s="181" t="s">
        <v>3319</v>
      </c>
      <c r="E875" s="181" t="s">
        <v>3320</v>
      </c>
      <c r="F875" s="272">
        <v>6.9</v>
      </c>
      <c r="G875" s="181" t="s">
        <v>3320</v>
      </c>
      <c r="H875" s="181" t="s">
        <v>3321</v>
      </c>
      <c r="I875" s="177"/>
      <c r="J875" s="181"/>
      <c r="K875" s="181"/>
      <c r="L875" s="181" t="s">
        <v>3322</v>
      </c>
    </row>
    <row r="876" spans="1:12" ht="213.6" customHeight="1">
      <c r="A876" s="193">
        <v>12</v>
      </c>
      <c r="B876" s="182" t="s">
        <v>3323</v>
      </c>
      <c r="C876" s="181" t="s">
        <v>3324</v>
      </c>
      <c r="D876" s="181" t="s">
        <v>3325</v>
      </c>
      <c r="E876" s="181" t="s">
        <v>3326</v>
      </c>
      <c r="F876" s="272">
        <v>110</v>
      </c>
      <c r="G876" s="181" t="s">
        <v>3326</v>
      </c>
      <c r="H876" s="181" t="s">
        <v>3327</v>
      </c>
      <c r="I876" s="177"/>
      <c r="J876" s="181"/>
      <c r="K876" s="181"/>
      <c r="L876" s="181" t="s">
        <v>3328</v>
      </c>
    </row>
    <row r="877" spans="1:12" ht="146.25" customHeight="1">
      <c r="A877" s="193">
        <v>13</v>
      </c>
      <c r="B877" s="182" t="s">
        <v>3329</v>
      </c>
      <c r="C877" s="181" t="s">
        <v>3318</v>
      </c>
      <c r="D877" s="181" t="s">
        <v>3330</v>
      </c>
      <c r="E877" s="181" t="s">
        <v>3331</v>
      </c>
      <c r="F877" s="272">
        <v>10.6</v>
      </c>
      <c r="G877" s="181" t="s">
        <v>3331</v>
      </c>
      <c r="H877" s="181"/>
      <c r="I877" s="177"/>
      <c r="J877" s="181"/>
      <c r="K877" s="181"/>
      <c r="L877" s="181" t="s">
        <v>3332</v>
      </c>
    </row>
    <row r="878" spans="1:12" ht="186" customHeight="1">
      <c r="A878" s="193">
        <v>14</v>
      </c>
      <c r="B878" s="182" t="s">
        <v>3333</v>
      </c>
      <c r="C878" s="181" t="s">
        <v>3305</v>
      </c>
      <c r="D878" s="181" t="s">
        <v>3334</v>
      </c>
      <c r="E878" s="181"/>
      <c r="F878" s="272">
        <v>0.45</v>
      </c>
      <c r="G878" s="181"/>
      <c r="H878" s="181"/>
      <c r="I878" s="177"/>
      <c r="J878" s="181"/>
      <c r="K878" s="181"/>
      <c r="L878" s="181" t="s">
        <v>3335</v>
      </c>
    </row>
    <row r="879" spans="1:12" ht="154.5" customHeight="1">
      <c r="A879" s="193">
        <v>15</v>
      </c>
      <c r="B879" s="182" t="s">
        <v>3336</v>
      </c>
      <c r="C879" s="181" t="s">
        <v>3337</v>
      </c>
      <c r="D879" s="181" t="s">
        <v>3338</v>
      </c>
      <c r="E879" s="181" t="s">
        <v>3339</v>
      </c>
      <c r="F879" s="272">
        <v>0.5</v>
      </c>
      <c r="G879" s="181" t="s">
        <v>3339</v>
      </c>
      <c r="H879" s="181"/>
      <c r="I879" s="181"/>
      <c r="J879" s="181"/>
      <c r="K879" s="181"/>
      <c r="L879" s="181" t="s">
        <v>3340</v>
      </c>
    </row>
    <row r="880" spans="1:12" ht="225.75" customHeight="1">
      <c r="A880" s="193">
        <v>16</v>
      </c>
      <c r="B880" s="182" t="s">
        <v>3341</v>
      </c>
      <c r="C880" s="181" t="s">
        <v>3305</v>
      </c>
      <c r="D880" s="181" t="s">
        <v>3342</v>
      </c>
      <c r="E880" s="181" t="s">
        <v>3343</v>
      </c>
      <c r="F880" s="272">
        <v>51.1</v>
      </c>
      <c r="G880" s="181" t="s">
        <v>3343</v>
      </c>
      <c r="H880" s="181"/>
      <c r="I880" s="181"/>
      <c r="J880" s="181"/>
      <c r="K880" s="181"/>
      <c r="L880" s="181" t="s">
        <v>3344</v>
      </c>
    </row>
    <row r="881" spans="1:12" ht="189.75" customHeight="1">
      <c r="A881" s="193">
        <v>17</v>
      </c>
      <c r="B881" s="182" t="s">
        <v>3345</v>
      </c>
      <c r="C881" s="181" t="s">
        <v>3346</v>
      </c>
      <c r="D881" s="181" t="s">
        <v>3347</v>
      </c>
      <c r="E881" s="181" t="s">
        <v>3348</v>
      </c>
      <c r="F881" s="272">
        <v>659</v>
      </c>
      <c r="G881" s="181" t="s">
        <v>3348</v>
      </c>
      <c r="H881" s="181" t="s">
        <v>3311</v>
      </c>
      <c r="I881" s="181"/>
      <c r="J881" s="181"/>
      <c r="K881" s="181"/>
      <c r="L881" s="181" t="s">
        <v>3349</v>
      </c>
    </row>
    <row r="882" spans="1:12" ht="270" customHeight="1">
      <c r="A882" s="193">
        <v>18</v>
      </c>
      <c r="B882" s="182" t="s">
        <v>3350</v>
      </c>
      <c r="C882" s="181" t="s">
        <v>3346</v>
      </c>
      <c r="D882" s="181" t="s">
        <v>3351</v>
      </c>
      <c r="E882" s="181" t="s">
        <v>3352</v>
      </c>
      <c r="F882" s="272">
        <v>51.9</v>
      </c>
      <c r="G882" s="181" t="s">
        <v>3352</v>
      </c>
      <c r="H882" s="181" t="s">
        <v>3327</v>
      </c>
      <c r="I882" s="181"/>
      <c r="J882" s="181"/>
      <c r="K882" s="181"/>
      <c r="L882" s="181" t="s">
        <v>3353</v>
      </c>
    </row>
    <row r="883" spans="1:12" ht="195.75" customHeight="1">
      <c r="A883" s="193">
        <v>19</v>
      </c>
      <c r="B883" s="182" t="s">
        <v>3354</v>
      </c>
      <c r="C883" s="181" t="s">
        <v>3318</v>
      </c>
      <c r="D883" s="181" t="s">
        <v>3355</v>
      </c>
      <c r="E883" s="181" t="s">
        <v>3356</v>
      </c>
      <c r="F883" s="272">
        <v>292</v>
      </c>
      <c r="G883" s="181" t="s">
        <v>3356</v>
      </c>
      <c r="H883" s="181" t="s">
        <v>3321</v>
      </c>
      <c r="I883" s="181"/>
      <c r="J883" s="181"/>
      <c r="K883" s="181"/>
      <c r="L883" s="181" t="s">
        <v>3357</v>
      </c>
    </row>
    <row r="884" spans="1:12" ht="139.5" customHeight="1">
      <c r="A884" s="193">
        <v>20</v>
      </c>
      <c r="B884" s="182" t="s">
        <v>3358</v>
      </c>
      <c r="C884" s="181" t="s">
        <v>3305</v>
      </c>
      <c r="D884" s="181" t="s">
        <v>3359</v>
      </c>
      <c r="E884" s="181" t="s">
        <v>3360</v>
      </c>
      <c r="F884" s="272">
        <v>1.78</v>
      </c>
      <c r="G884" s="181" t="s">
        <v>3360</v>
      </c>
      <c r="H884" s="181"/>
      <c r="I884" s="181"/>
      <c r="J884" s="181"/>
      <c r="K884" s="181"/>
      <c r="L884" s="181" t="s">
        <v>3361</v>
      </c>
    </row>
    <row r="885" spans="1:12" ht="150" customHeight="1">
      <c r="A885" s="193">
        <v>21</v>
      </c>
      <c r="B885" s="182" t="s">
        <v>3362</v>
      </c>
      <c r="C885" s="181" t="s">
        <v>3318</v>
      </c>
      <c r="D885" s="181" t="s">
        <v>3363</v>
      </c>
      <c r="E885" s="181" t="s">
        <v>3364</v>
      </c>
      <c r="F885" s="272">
        <v>0.45</v>
      </c>
      <c r="G885" s="181" t="s">
        <v>3364</v>
      </c>
      <c r="H885" s="181" t="s">
        <v>3365</v>
      </c>
      <c r="I885" s="181"/>
      <c r="J885" s="181" t="s">
        <v>1711</v>
      </c>
      <c r="K885" s="181"/>
      <c r="L885" s="181" t="s">
        <v>3366</v>
      </c>
    </row>
    <row r="886" spans="1:12" ht="298.5" customHeight="1">
      <c r="A886" s="193">
        <v>22</v>
      </c>
      <c r="B886" s="182" t="s">
        <v>3367</v>
      </c>
      <c r="C886" s="181" t="s">
        <v>3305</v>
      </c>
      <c r="D886" s="181" t="s">
        <v>3368</v>
      </c>
      <c r="E886" s="181" t="s">
        <v>3369</v>
      </c>
      <c r="F886" s="272">
        <v>7.58</v>
      </c>
      <c r="G886" s="181" t="s">
        <v>3369</v>
      </c>
      <c r="H886" s="181" t="s">
        <v>3321</v>
      </c>
      <c r="I886" s="181"/>
      <c r="J886" s="181"/>
      <c r="K886" s="181"/>
      <c r="L886" s="181" t="s">
        <v>3370</v>
      </c>
    </row>
    <row r="887" spans="1:12" ht="180" customHeight="1">
      <c r="A887" s="193">
        <v>23</v>
      </c>
      <c r="B887" s="182" t="s">
        <v>3371</v>
      </c>
      <c r="C887" s="181" t="s">
        <v>3305</v>
      </c>
      <c r="D887" s="181" t="s">
        <v>3372</v>
      </c>
      <c r="E887" s="181" t="s">
        <v>3373</v>
      </c>
      <c r="F887" s="272">
        <v>13.3</v>
      </c>
      <c r="G887" s="181" t="s">
        <v>3373</v>
      </c>
      <c r="H887" s="181" t="s">
        <v>3321</v>
      </c>
      <c r="I887" s="181"/>
      <c r="J887" s="181" t="s">
        <v>3374</v>
      </c>
      <c r="K887" s="181"/>
      <c r="L887" s="181" t="s">
        <v>3375</v>
      </c>
    </row>
    <row r="888" spans="1:12" ht="120" customHeight="1">
      <c r="A888" s="193">
        <v>24</v>
      </c>
      <c r="B888" s="182" t="s">
        <v>3376</v>
      </c>
      <c r="C888" s="181" t="s">
        <v>3377</v>
      </c>
      <c r="D888" s="181" t="s">
        <v>3378</v>
      </c>
      <c r="E888" s="181" t="s">
        <v>3379</v>
      </c>
      <c r="F888" s="272">
        <v>0.43</v>
      </c>
      <c r="G888" s="181" t="s">
        <v>3379</v>
      </c>
      <c r="H888" s="181"/>
      <c r="I888" s="181"/>
      <c r="J888" s="181"/>
      <c r="K888" s="181"/>
      <c r="L888" s="181"/>
    </row>
    <row r="889" spans="1:12" ht="45.6" customHeight="1">
      <c r="A889" s="202"/>
      <c r="B889" s="178" t="s">
        <v>6645</v>
      </c>
      <c r="C889" s="264">
        <f t="shared" ref="C889:E889" si="65">COUNTA(C890:C967)</f>
        <v>78</v>
      </c>
      <c r="D889" s="264">
        <f t="shared" si="65"/>
        <v>0</v>
      </c>
      <c r="E889" s="264">
        <f t="shared" si="65"/>
        <v>0</v>
      </c>
      <c r="F889" s="265">
        <f>1853673/10000</f>
        <v>185.3673</v>
      </c>
      <c r="G889" s="177">
        <f t="shared" ref="G889:L889" si="66">COUNTA(G890:G967)</f>
        <v>69</v>
      </c>
      <c r="H889" s="177">
        <f t="shared" si="66"/>
        <v>0</v>
      </c>
      <c r="I889" s="177">
        <f t="shared" si="66"/>
        <v>0</v>
      </c>
      <c r="J889" s="177">
        <f t="shared" si="66"/>
        <v>0</v>
      </c>
      <c r="K889" s="177">
        <f t="shared" si="66"/>
        <v>0</v>
      </c>
      <c r="L889" s="177">
        <f t="shared" si="66"/>
        <v>0</v>
      </c>
    </row>
    <row r="890" spans="1:12" ht="108">
      <c r="A890" s="193">
        <v>1</v>
      </c>
      <c r="B890" s="182" t="s">
        <v>3382</v>
      </c>
      <c r="C890" s="181" t="s">
        <v>3383</v>
      </c>
      <c r="D890" s="181"/>
      <c r="E890" s="181"/>
      <c r="F890" s="272">
        <v>10773</v>
      </c>
      <c r="G890" s="181" t="s">
        <v>42</v>
      </c>
      <c r="H890" s="181"/>
      <c r="I890" s="181"/>
      <c r="J890" s="181"/>
      <c r="K890" s="181"/>
      <c r="L890" s="181"/>
    </row>
    <row r="891" spans="1:12" ht="144">
      <c r="A891" s="193">
        <v>2</v>
      </c>
      <c r="B891" s="182" t="s">
        <v>3384</v>
      </c>
      <c r="C891" s="181" t="s">
        <v>3385</v>
      </c>
      <c r="D891" s="181"/>
      <c r="E891" s="181"/>
      <c r="F891" s="272">
        <v>18372.8</v>
      </c>
      <c r="G891" s="181" t="s">
        <v>42</v>
      </c>
      <c r="H891" s="181"/>
      <c r="I891" s="181"/>
      <c r="J891" s="181"/>
      <c r="K891" s="181"/>
      <c r="L891" s="181"/>
    </row>
    <row r="892" spans="1:12" ht="126">
      <c r="A892" s="193">
        <v>3</v>
      </c>
      <c r="B892" s="182" t="s">
        <v>3386</v>
      </c>
      <c r="C892" s="181" t="s">
        <v>3387</v>
      </c>
      <c r="D892" s="181"/>
      <c r="E892" s="181"/>
      <c r="F892" s="272">
        <v>13986</v>
      </c>
      <c r="G892" s="181" t="s">
        <v>42</v>
      </c>
      <c r="H892" s="181"/>
      <c r="I892" s="181"/>
      <c r="J892" s="181"/>
      <c r="K892" s="181"/>
      <c r="L892" s="181"/>
    </row>
    <row r="893" spans="1:12" ht="126">
      <c r="A893" s="193">
        <v>4</v>
      </c>
      <c r="B893" s="182" t="s">
        <v>3388</v>
      </c>
      <c r="C893" s="181" t="s">
        <v>3389</v>
      </c>
      <c r="D893" s="181"/>
      <c r="E893" s="181"/>
      <c r="F893" s="272">
        <v>5462.4</v>
      </c>
      <c r="G893" s="181"/>
      <c r="H893" s="181"/>
      <c r="I893" s="181"/>
      <c r="J893" s="181"/>
      <c r="K893" s="181"/>
      <c r="L893" s="181"/>
    </row>
    <row r="894" spans="1:12" ht="144">
      <c r="A894" s="193">
        <v>5</v>
      </c>
      <c r="B894" s="182" t="s">
        <v>3390</v>
      </c>
      <c r="C894" s="181" t="s">
        <v>3391</v>
      </c>
      <c r="D894" s="181"/>
      <c r="E894" s="181"/>
      <c r="F894" s="272">
        <v>16239</v>
      </c>
      <c r="G894" s="181" t="s">
        <v>2859</v>
      </c>
      <c r="H894" s="181"/>
      <c r="I894" s="181"/>
      <c r="J894" s="181"/>
      <c r="K894" s="181"/>
      <c r="L894" s="181"/>
    </row>
    <row r="895" spans="1:12" ht="108">
      <c r="A895" s="193">
        <v>6</v>
      </c>
      <c r="B895" s="182" t="s">
        <v>3392</v>
      </c>
      <c r="C895" s="181" t="s">
        <v>3393</v>
      </c>
      <c r="D895" s="181"/>
      <c r="E895" s="181"/>
      <c r="F895" s="272">
        <v>594899</v>
      </c>
      <c r="G895" s="181" t="s">
        <v>3394</v>
      </c>
      <c r="H895" s="181"/>
      <c r="I895" s="181"/>
      <c r="J895" s="181"/>
      <c r="K895" s="181"/>
      <c r="L895" s="181"/>
    </row>
    <row r="896" spans="1:12" ht="108">
      <c r="A896" s="193">
        <v>7</v>
      </c>
      <c r="B896" s="182" t="s">
        <v>3395</v>
      </c>
      <c r="C896" s="181" t="s">
        <v>3396</v>
      </c>
      <c r="D896" s="181"/>
      <c r="E896" s="181"/>
      <c r="F896" s="272">
        <v>4950</v>
      </c>
      <c r="G896" s="181" t="s">
        <v>2859</v>
      </c>
      <c r="H896" s="181"/>
      <c r="I896" s="181"/>
      <c r="J896" s="181"/>
      <c r="K896" s="181"/>
      <c r="L896" s="181"/>
    </row>
    <row r="897" spans="1:12" ht="108">
      <c r="A897" s="193">
        <v>8</v>
      </c>
      <c r="B897" s="182" t="s">
        <v>3395</v>
      </c>
      <c r="C897" s="181" t="s">
        <v>3396</v>
      </c>
      <c r="D897" s="181"/>
      <c r="E897" s="181"/>
      <c r="F897" s="272">
        <v>1550</v>
      </c>
      <c r="G897" s="181" t="s">
        <v>2859</v>
      </c>
      <c r="H897" s="181"/>
      <c r="I897" s="181"/>
      <c r="J897" s="181"/>
      <c r="K897" s="181"/>
      <c r="L897" s="181"/>
    </row>
    <row r="898" spans="1:12" ht="108">
      <c r="A898" s="193">
        <v>9</v>
      </c>
      <c r="B898" s="182" t="s">
        <v>3397</v>
      </c>
      <c r="C898" s="181" t="s">
        <v>3398</v>
      </c>
      <c r="D898" s="181"/>
      <c r="E898" s="181"/>
      <c r="F898" s="272">
        <v>11170.6</v>
      </c>
      <c r="G898" s="181" t="s">
        <v>3399</v>
      </c>
      <c r="H898" s="181"/>
      <c r="I898" s="181"/>
      <c r="J898" s="181"/>
      <c r="K898" s="181"/>
      <c r="L898" s="181"/>
    </row>
    <row r="899" spans="1:12" ht="180">
      <c r="A899" s="193">
        <v>10</v>
      </c>
      <c r="B899" s="182" t="s">
        <v>3400</v>
      </c>
      <c r="C899" s="181" t="s">
        <v>3401</v>
      </c>
      <c r="D899" s="181"/>
      <c r="E899" s="181"/>
      <c r="F899" s="272">
        <v>10664</v>
      </c>
      <c r="G899" s="181" t="s">
        <v>3399</v>
      </c>
      <c r="H899" s="181"/>
      <c r="I899" s="181"/>
      <c r="J899" s="181"/>
      <c r="K899" s="181"/>
      <c r="L899" s="181"/>
    </row>
    <row r="900" spans="1:12" ht="126">
      <c r="A900" s="193">
        <v>11</v>
      </c>
      <c r="B900" s="182" t="s">
        <v>3402</v>
      </c>
      <c r="C900" s="181" t="s">
        <v>3403</v>
      </c>
      <c r="D900" s="181"/>
      <c r="E900" s="181"/>
      <c r="F900" s="272">
        <v>150750</v>
      </c>
      <c r="G900" s="181" t="s">
        <v>3399</v>
      </c>
      <c r="H900" s="181"/>
      <c r="I900" s="181"/>
      <c r="J900" s="181"/>
      <c r="K900" s="181"/>
      <c r="L900" s="181"/>
    </row>
    <row r="901" spans="1:12" ht="144">
      <c r="A901" s="193">
        <v>12</v>
      </c>
      <c r="B901" s="182" t="s">
        <v>3404</v>
      </c>
      <c r="C901" s="181" t="s">
        <v>3405</v>
      </c>
      <c r="D901" s="181"/>
      <c r="E901" s="181"/>
      <c r="F901" s="272">
        <v>21249.9</v>
      </c>
      <c r="G901" s="181" t="s">
        <v>2859</v>
      </c>
      <c r="H901" s="181"/>
      <c r="I901" s="181"/>
      <c r="J901" s="181"/>
      <c r="K901" s="181"/>
      <c r="L901" s="181"/>
    </row>
    <row r="902" spans="1:12" ht="126">
      <c r="A902" s="193">
        <v>13</v>
      </c>
      <c r="B902" s="182" t="s">
        <v>3406</v>
      </c>
      <c r="C902" s="181" t="s">
        <v>3407</v>
      </c>
      <c r="D902" s="181"/>
      <c r="E902" s="181"/>
      <c r="F902" s="272">
        <v>2198.9</v>
      </c>
      <c r="G902" s="181" t="s">
        <v>679</v>
      </c>
      <c r="H902" s="181"/>
      <c r="I902" s="181"/>
      <c r="J902" s="181"/>
      <c r="K902" s="181"/>
      <c r="L902" s="181"/>
    </row>
    <row r="903" spans="1:12" ht="162">
      <c r="A903" s="193">
        <v>14</v>
      </c>
      <c r="B903" s="182" t="s">
        <v>3408</v>
      </c>
      <c r="C903" s="181" t="s">
        <v>3409</v>
      </c>
      <c r="D903" s="181"/>
      <c r="E903" s="181"/>
      <c r="F903" s="272">
        <v>12363.9</v>
      </c>
      <c r="G903" s="181" t="s">
        <v>679</v>
      </c>
      <c r="H903" s="181"/>
      <c r="I903" s="181"/>
      <c r="J903" s="181"/>
      <c r="K903" s="181"/>
      <c r="L903" s="181"/>
    </row>
    <row r="904" spans="1:12" ht="162">
      <c r="A904" s="193">
        <v>15</v>
      </c>
      <c r="B904" s="182" t="s">
        <v>3410</v>
      </c>
      <c r="C904" s="181" t="s">
        <v>3411</v>
      </c>
      <c r="D904" s="181"/>
      <c r="E904" s="181"/>
      <c r="F904" s="272">
        <v>7878</v>
      </c>
      <c r="G904" s="181" t="s">
        <v>679</v>
      </c>
      <c r="H904" s="181"/>
      <c r="I904" s="181"/>
      <c r="J904" s="181"/>
      <c r="K904" s="181"/>
      <c r="L904" s="181"/>
    </row>
    <row r="905" spans="1:12" ht="108">
      <c r="A905" s="193">
        <v>16</v>
      </c>
      <c r="B905" s="182" t="s">
        <v>3412</v>
      </c>
      <c r="C905" s="181" t="s">
        <v>3413</v>
      </c>
      <c r="D905" s="181"/>
      <c r="E905" s="181"/>
      <c r="F905" s="272">
        <v>5388</v>
      </c>
      <c r="G905" s="181" t="s">
        <v>679</v>
      </c>
      <c r="H905" s="181"/>
      <c r="I905" s="181"/>
      <c r="J905" s="181"/>
      <c r="K905" s="181"/>
      <c r="L905" s="181"/>
    </row>
    <row r="906" spans="1:12" ht="108">
      <c r="A906" s="193">
        <v>17</v>
      </c>
      <c r="B906" s="182" t="s">
        <v>3414</v>
      </c>
      <c r="C906" s="181" t="s">
        <v>3415</v>
      </c>
      <c r="D906" s="181"/>
      <c r="E906" s="181"/>
      <c r="F906" s="272">
        <v>3743.4</v>
      </c>
      <c r="G906" s="181" t="s">
        <v>679</v>
      </c>
      <c r="H906" s="181"/>
      <c r="I906" s="181"/>
      <c r="J906" s="181"/>
      <c r="K906" s="181"/>
      <c r="L906" s="181"/>
    </row>
    <row r="907" spans="1:12" ht="162">
      <c r="A907" s="193">
        <v>18</v>
      </c>
      <c r="B907" s="182" t="s">
        <v>3416</v>
      </c>
      <c r="C907" s="181" t="s">
        <v>3417</v>
      </c>
      <c r="D907" s="181"/>
      <c r="E907" s="181"/>
      <c r="F907" s="272">
        <v>65115</v>
      </c>
      <c r="G907" s="181" t="s">
        <v>679</v>
      </c>
      <c r="H907" s="181"/>
      <c r="I907" s="181"/>
      <c r="J907" s="181"/>
      <c r="K907" s="181"/>
      <c r="L907" s="181"/>
    </row>
    <row r="908" spans="1:12" ht="162">
      <c r="A908" s="193">
        <v>19</v>
      </c>
      <c r="B908" s="182" t="s">
        <v>3416</v>
      </c>
      <c r="C908" s="181" t="s">
        <v>3418</v>
      </c>
      <c r="D908" s="181"/>
      <c r="E908" s="181"/>
      <c r="F908" s="272">
        <v>55263</v>
      </c>
      <c r="G908" s="181" t="s">
        <v>679</v>
      </c>
      <c r="H908" s="181"/>
      <c r="I908" s="181"/>
      <c r="J908" s="181"/>
      <c r="K908" s="181"/>
      <c r="L908" s="181"/>
    </row>
    <row r="909" spans="1:12" ht="126">
      <c r="A909" s="193">
        <v>20</v>
      </c>
      <c r="B909" s="182" t="s">
        <v>3419</v>
      </c>
      <c r="C909" s="181" t="s">
        <v>3420</v>
      </c>
      <c r="D909" s="181"/>
      <c r="E909" s="181"/>
      <c r="F909" s="272">
        <v>42188</v>
      </c>
      <c r="G909" s="181" t="s">
        <v>679</v>
      </c>
      <c r="H909" s="181"/>
      <c r="I909" s="181"/>
      <c r="J909" s="181"/>
      <c r="K909" s="181"/>
      <c r="L909" s="181"/>
    </row>
    <row r="910" spans="1:12" ht="126">
      <c r="A910" s="193">
        <v>21</v>
      </c>
      <c r="B910" s="182" t="s">
        <v>3421</v>
      </c>
      <c r="C910" s="181" t="s">
        <v>3422</v>
      </c>
      <c r="D910" s="181"/>
      <c r="E910" s="181"/>
      <c r="F910" s="272">
        <v>87963</v>
      </c>
      <c r="G910" s="181" t="s">
        <v>679</v>
      </c>
      <c r="H910" s="181"/>
      <c r="I910" s="181"/>
      <c r="J910" s="181"/>
      <c r="K910" s="181"/>
      <c r="L910" s="181"/>
    </row>
    <row r="911" spans="1:12" ht="108">
      <c r="A911" s="193">
        <v>22</v>
      </c>
      <c r="B911" s="182" t="s">
        <v>3423</v>
      </c>
      <c r="C911" s="181" t="s">
        <v>3424</v>
      </c>
      <c r="D911" s="181"/>
      <c r="E911" s="181"/>
      <c r="F911" s="272">
        <v>2789</v>
      </c>
      <c r="G911" s="181"/>
      <c r="H911" s="181"/>
      <c r="I911" s="181"/>
      <c r="J911" s="181"/>
      <c r="K911" s="181"/>
      <c r="L911" s="181"/>
    </row>
    <row r="912" spans="1:12" ht="90">
      <c r="A912" s="193">
        <v>23</v>
      </c>
      <c r="B912" s="182" t="s">
        <v>3425</v>
      </c>
      <c r="C912" s="181" t="s">
        <v>3426</v>
      </c>
      <c r="D912" s="181"/>
      <c r="E912" s="181"/>
      <c r="F912" s="272">
        <v>1500</v>
      </c>
      <c r="G912" s="181" t="s">
        <v>679</v>
      </c>
      <c r="H912" s="181"/>
      <c r="I912" s="181"/>
      <c r="J912" s="181"/>
      <c r="K912" s="181"/>
      <c r="L912" s="181"/>
    </row>
    <row r="913" spans="1:12" ht="126">
      <c r="A913" s="193">
        <v>24</v>
      </c>
      <c r="B913" s="182" t="s">
        <v>3427</v>
      </c>
      <c r="C913" s="181" t="s">
        <v>3428</v>
      </c>
      <c r="D913" s="181"/>
      <c r="E913" s="181"/>
      <c r="F913" s="181">
        <v>1408.6</v>
      </c>
      <c r="G913" s="181" t="s">
        <v>679</v>
      </c>
      <c r="H913" s="181"/>
      <c r="I913" s="181"/>
      <c r="J913" s="181"/>
      <c r="K913" s="181"/>
      <c r="L913" s="181"/>
    </row>
    <row r="914" spans="1:12" ht="90">
      <c r="A914" s="193">
        <v>25</v>
      </c>
      <c r="B914" s="182" t="s">
        <v>3429</v>
      </c>
      <c r="C914" s="181" t="s">
        <v>3430</v>
      </c>
      <c r="D914" s="181"/>
      <c r="E914" s="181"/>
      <c r="F914" s="272">
        <v>18382.8</v>
      </c>
      <c r="G914" s="181"/>
      <c r="H914" s="181"/>
      <c r="I914" s="181"/>
      <c r="J914" s="181"/>
      <c r="K914" s="181"/>
      <c r="L914" s="181"/>
    </row>
    <row r="915" spans="1:12" ht="126">
      <c r="A915" s="193">
        <v>26</v>
      </c>
      <c r="B915" s="182" t="s">
        <v>3431</v>
      </c>
      <c r="C915" s="181" t="s">
        <v>3432</v>
      </c>
      <c r="D915" s="181"/>
      <c r="E915" s="181"/>
      <c r="F915" s="295">
        <v>30296.5</v>
      </c>
      <c r="G915" s="297" t="s">
        <v>1710</v>
      </c>
      <c r="H915" s="181"/>
      <c r="I915" s="181"/>
      <c r="J915" s="181"/>
      <c r="K915" s="181"/>
      <c r="L915" s="181"/>
    </row>
    <row r="916" spans="1:12" ht="126">
      <c r="A916" s="193">
        <v>27</v>
      </c>
      <c r="B916" s="182" t="s">
        <v>3431</v>
      </c>
      <c r="C916" s="181" t="s">
        <v>3433</v>
      </c>
      <c r="D916" s="181"/>
      <c r="E916" s="181"/>
      <c r="F916" s="296"/>
      <c r="G916" s="298"/>
      <c r="H916" s="181"/>
      <c r="I916" s="181"/>
      <c r="J916" s="181"/>
      <c r="K916" s="181"/>
      <c r="L916" s="181"/>
    </row>
    <row r="917" spans="1:12" ht="126">
      <c r="A917" s="193">
        <v>28</v>
      </c>
      <c r="B917" s="182" t="s">
        <v>3431</v>
      </c>
      <c r="C917" s="181" t="s">
        <v>3434</v>
      </c>
      <c r="D917" s="181"/>
      <c r="E917" s="181"/>
      <c r="F917" s="296"/>
      <c r="G917" s="298"/>
      <c r="H917" s="181"/>
      <c r="I917" s="181"/>
      <c r="J917" s="181"/>
      <c r="K917" s="181"/>
      <c r="L917" s="181"/>
    </row>
    <row r="918" spans="1:12" ht="126">
      <c r="A918" s="193">
        <v>29</v>
      </c>
      <c r="B918" s="182" t="s">
        <v>3431</v>
      </c>
      <c r="C918" s="181" t="s">
        <v>3435</v>
      </c>
      <c r="D918" s="181"/>
      <c r="E918" s="181"/>
      <c r="F918" s="296"/>
      <c r="G918" s="299"/>
      <c r="H918" s="181"/>
      <c r="I918" s="181"/>
      <c r="J918" s="181"/>
      <c r="K918" s="181"/>
      <c r="L918" s="181"/>
    </row>
    <row r="919" spans="1:12" ht="108">
      <c r="A919" s="193">
        <v>30</v>
      </c>
      <c r="B919" s="182" t="s">
        <v>3436</v>
      </c>
      <c r="C919" s="181" t="s">
        <v>3437</v>
      </c>
      <c r="D919" s="181"/>
      <c r="E919" s="181"/>
      <c r="F919" s="272">
        <v>9445</v>
      </c>
      <c r="G919" s="181" t="s">
        <v>3438</v>
      </c>
      <c r="H919" s="181"/>
      <c r="I919" s="181"/>
      <c r="J919" s="181"/>
      <c r="K919" s="181"/>
      <c r="L919" s="181"/>
    </row>
    <row r="920" spans="1:12" ht="180">
      <c r="A920" s="193">
        <v>31</v>
      </c>
      <c r="B920" s="182" t="s">
        <v>3439</v>
      </c>
      <c r="C920" s="181" t="s">
        <v>3440</v>
      </c>
      <c r="D920" s="181"/>
      <c r="E920" s="181"/>
      <c r="F920" s="272">
        <v>777</v>
      </c>
      <c r="G920" s="181" t="s">
        <v>3438</v>
      </c>
      <c r="H920" s="181"/>
      <c r="I920" s="181"/>
      <c r="J920" s="181"/>
      <c r="K920" s="181"/>
      <c r="L920" s="181"/>
    </row>
    <row r="921" spans="1:12" ht="144">
      <c r="A921" s="193">
        <v>32</v>
      </c>
      <c r="B921" s="182" t="s">
        <v>3441</v>
      </c>
      <c r="C921" s="181" t="s">
        <v>3442</v>
      </c>
      <c r="D921" s="181"/>
      <c r="E921" s="181"/>
      <c r="F921" s="272">
        <v>9991.7999999999993</v>
      </c>
      <c r="G921" s="181" t="s">
        <v>3438</v>
      </c>
      <c r="H921" s="181"/>
      <c r="I921" s="181"/>
      <c r="J921" s="181"/>
      <c r="K921" s="181"/>
      <c r="L921" s="181"/>
    </row>
    <row r="922" spans="1:12" ht="36">
      <c r="A922" s="193">
        <v>33</v>
      </c>
      <c r="B922" s="182" t="s">
        <v>3443</v>
      </c>
      <c r="C922" s="181" t="s">
        <v>3444</v>
      </c>
      <c r="D922" s="181"/>
      <c r="E922" s="181"/>
      <c r="F922" s="272">
        <v>70000</v>
      </c>
      <c r="G922" s="181" t="s">
        <v>42</v>
      </c>
      <c r="H922" s="181"/>
      <c r="I922" s="181"/>
      <c r="J922" s="181"/>
      <c r="K922" s="181"/>
      <c r="L922" s="181"/>
    </row>
    <row r="923" spans="1:12" ht="234">
      <c r="A923" s="193">
        <v>34</v>
      </c>
      <c r="B923" s="182" t="s">
        <v>3445</v>
      </c>
      <c r="C923" s="181" t="s">
        <v>3446</v>
      </c>
      <c r="D923" s="181"/>
      <c r="E923" s="181"/>
      <c r="F923" s="272">
        <v>568.9</v>
      </c>
      <c r="G923" s="181" t="s">
        <v>42</v>
      </c>
      <c r="H923" s="181"/>
      <c r="I923" s="181"/>
      <c r="J923" s="181"/>
      <c r="K923" s="181"/>
      <c r="L923" s="181"/>
    </row>
    <row r="924" spans="1:12" ht="216">
      <c r="A924" s="193">
        <v>35</v>
      </c>
      <c r="B924" s="182" t="s">
        <v>3447</v>
      </c>
      <c r="C924" s="181" t="s">
        <v>3448</v>
      </c>
      <c r="D924" s="181"/>
      <c r="E924" s="181"/>
      <c r="F924" s="272">
        <v>335.92</v>
      </c>
      <c r="G924" s="181" t="s">
        <v>42</v>
      </c>
      <c r="H924" s="181"/>
      <c r="I924" s="181"/>
      <c r="J924" s="181"/>
      <c r="K924" s="181"/>
      <c r="L924" s="181"/>
    </row>
    <row r="925" spans="1:12" ht="36">
      <c r="A925" s="193">
        <v>36</v>
      </c>
      <c r="B925" s="182" t="s">
        <v>3449</v>
      </c>
      <c r="C925" s="181" t="s">
        <v>3450</v>
      </c>
      <c r="D925" s="181"/>
      <c r="E925" s="181"/>
      <c r="F925" s="272">
        <v>1220</v>
      </c>
      <c r="G925" s="181" t="s">
        <v>42</v>
      </c>
      <c r="H925" s="181"/>
      <c r="I925" s="181"/>
      <c r="J925" s="181"/>
      <c r="K925" s="181"/>
      <c r="L925" s="181"/>
    </row>
    <row r="926" spans="1:12" ht="126">
      <c r="A926" s="193">
        <v>37</v>
      </c>
      <c r="B926" s="182" t="s">
        <v>3451</v>
      </c>
      <c r="C926" s="181" t="s">
        <v>3452</v>
      </c>
      <c r="D926" s="181"/>
      <c r="E926" s="181"/>
      <c r="F926" s="272">
        <v>2589.4</v>
      </c>
      <c r="G926" s="181" t="s">
        <v>42</v>
      </c>
      <c r="H926" s="181"/>
      <c r="I926" s="181"/>
      <c r="J926" s="181"/>
      <c r="K926" s="181"/>
      <c r="L926" s="181"/>
    </row>
    <row r="927" spans="1:12" ht="126">
      <c r="A927" s="193">
        <v>38</v>
      </c>
      <c r="B927" s="182" t="s">
        <v>3451</v>
      </c>
      <c r="C927" s="181" t="s">
        <v>3453</v>
      </c>
      <c r="D927" s="181"/>
      <c r="E927" s="181"/>
      <c r="F927" s="272">
        <v>1720.4</v>
      </c>
      <c r="G927" s="181" t="s">
        <v>42</v>
      </c>
      <c r="H927" s="181"/>
      <c r="I927" s="181"/>
      <c r="J927" s="181"/>
      <c r="K927" s="181"/>
      <c r="L927" s="181"/>
    </row>
    <row r="928" spans="1:12" ht="108">
      <c r="A928" s="193">
        <v>39</v>
      </c>
      <c r="B928" s="182" t="s">
        <v>3454</v>
      </c>
      <c r="C928" s="181" t="s">
        <v>3455</v>
      </c>
      <c r="D928" s="181"/>
      <c r="E928" s="181"/>
      <c r="F928" s="272">
        <v>1345</v>
      </c>
      <c r="G928" s="181" t="s">
        <v>42</v>
      </c>
      <c r="H928" s="181"/>
      <c r="I928" s="181"/>
      <c r="J928" s="181"/>
      <c r="K928" s="181"/>
      <c r="L928" s="181"/>
    </row>
    <row r="929" spans="1:12" ht="90">
      <c r="A929" s="193">
        <v>40</v>
      </c>
      <c r="B929" s="182" t="s">
        <v>3456</v>
      </c>
      <c r="C929" s="181" t="s">
        <v>3457</v>
      </c>
      <c r="D929" s="181"/>
      <c r="E929" s="181"/>
      <c r="F929" s="272"/>
      <c r="G929" s="181" t="s">
        <v>42</v>
      </c>
      <c r="H929" s="181"/>
      <c r="I929" s="181"/>
      <c r="J929" s="181"/>
      <c r="K929" s="181"/>
      <c r="L929" s="181"/>
    </row>
    <row r="930" spans="1:12" ht="198">
      <c r="A930" s="193">
        <v>41</v>
      </c>
      <c r="B930" s="182" t="s">
        <v>3458</v>
      </c>
      <c r="C930" s="181" t="s">
        <v>3459</v>
      </c>
      <c r="D930" s="181"/>
      <c r="E930" s="181"/>
      <c r="F930" s="272">
        <v>15.45</v>
      </c>
      <c r="G930" s="181" t="s">
        <v>42</v>
      </c>
      <c r="H930" s="181"/>
      <c r="I930" s="181"/>
      <c r="J930" s="181"/>
      <c r="K930" s="181"/>
      <c r="L930" s="181"/>
    </row>
    <row r="931" spans="1:12" ht="108">
      <c r="A931" s="193">
        <v>42</v>
      </c>
      <c r="B931" s="182" t="s">
        <v>3427</v>
      </c>
      <c r="C931" s="181" t="s">
        <v>3460</v>
      </c>
      <c r="D931" s="181"/>
      <c r="E931" s="181"/>
      <c r="F931" s="272">
        <v>1504.2</v>
      </c>
      <c r="G931" s="181" t="s">
        <v>42</v>
      </c>
      <c r="H931" s="181"/>
      <c r="I931" s="181"/>
      <c r="J931" s="181"/>
      <c r="K931" s="181"/>
      <c r="L931" s="181"/>
    </row>
    <row r="932" spans="1:12" ht="144">
      <c r="A932" s="193">
        <v>43</v>
      </c>
      <c r="B932" s="182" t="s">
        <v>3461</v>
      </c>
      <c r="C932" s="181" t="s">
        <v>3462</v>
      </c>
      <c r="D932" s="181"/>
      <c r="E932" s="181"/>
      <c r="F932" s="272">
        <v>1419</v>
      </c>
      <c r="G932" s="181" t="s">
        <v>42</v>
      </c>
      <c r="H932" s="181"/>
      <c r="I932" s="181"/>
      <c r="J932" s="181"/>
      <c r="K932" s="181"/>
      <c r="L932" s="181"/>
    </row>
    <row r="933" spans="1:12" ht="162">
      <c r="A933" s="193">
        <v>44</v>
      </c>
      <c r="B933" s="182" t="s">
        <v>3461</v>
      </c>
      <c r="C933" s="181" t="s">
        <v>3463</v>
      </c>
      <c r="D933" s="181"/>
      <c r="E933" s="181"/>
      <c r="F933" s="272">
        <v>997</v>
      </c>
      <c r="G933" s="181" t="s">
        <v>42</v>
      </c>
      <c r="H933" s="181"/>
      <c r="I933" s="181"/>
      <c r="J933" s="181"/>
      <c r="K933" s="181"/>
      <c r="L933" s="181"/>
    </row>
    <row r="934" spans="1:12" ht="54">
      <c r="A934" s="193">
        <v>45</v>
      </c>
      <c r="B934" s="182" t="s">
        <v>3464</v>
      </c>
      <c r="C934" s="181" t="s">
        <v>3465</v>
      </c>
      <c r="D934" s="181"/>
      <c r="E934" s="181"/>
      <c r="F934" s="272">
        <v>4262</v>
      </c>
      <c r="G934" s="181"/>
      <c r="H934" s="181"/>
      <c r="I934" s="181"/>
      <c r="J934" s="181"/>
      <c r="K934" s="181"/>
      <c r="L934" s="181"/>
    </row>
    <row r="935" spans="1:12" ht="144">
      <c r="A935" s="193">
        <v>46</v>
      </c>
      <c r="B935" s="182" t="s">
        <v>3466</v>
      </c>
      <c r="C935" s="181" t="s">
        <v>3467</v>
      </c>
      <c r="D935" s="181"/>
      <c r="E935" s="181"/>
      <c r="F935" s="272">
        <v>3150</v>
      </c>
      <c r="G935" s="181" t="s">
        <v>2859</v>
      </c>
      <c r="H935" s="181"/>
      <c r="I935" s="181"/>
      <c r="J935" s="181"/>
      <c r="K935" s="181"/>
      <c r="L935" s="181"/>
    </row>
    <row r="936" spans="1:12" ht="108">
      <c r="A936" s="193">
        <v>47</v>
      </c>
      <c r="B936" s="182" t="s">
        <v>3468</v>
      </c>
      <c r="C936" s="181" t="s">
        <v>3469</v>
      </c>
      <c r="D936" s="181"/>
      <c r="E936" s="181"/>
      <c r="F936" s="272">
        <v>2854</v>
      </c>
      <c r="G936" s="181" t="s">
        <v>42</v>
      </c>
      <c r="H936" s="181"/>
      <c r="I936" s="181"/>
      <c r="J936" s="181"/>
      <c r="K936" s="181"/>
      <c r="L936" s="181"/>
    </row>
    <row r="937" spans="1:12" ht="108">
      <c r="A937" s="193">
        <v>48</v>
      </c>
      <c r="B937" s="182" t="s">
        <v>3470</v>
      </c>
      <c r="C937" s="181" t="s">
        <v>3471</v>
      </c>
      <c r="D937" s="181"/>
      <c r="E937" s="181"/>
      <c r="F937" s="272">
        <v>1457.7</v>
      </c>
      <c r="G937" s="181" t="s">
        <v>42</v>
      </c>
      <c r="H937" s="181"/>
      <c r="I937" s="181"/>
      <c r="J937" s="181"/>
      <c r="K937" s="181"/>
      <c r="L937" s="181"/>
    </row>
    <row r="938" spans="1:12" ht="54">
      <c r="A938" s="193">
        <v>49</v>
      </c>
      <c r="B938" s="182" t="s">
        <v>3472</v>
      </c>
      <c r="C938" s="181" t="s">
        <v>3473</v>
      </c>
      <c r="D938" s="181"/>
      <c r="E938" s="181"/>
      <c r="F938" s="272">
        <v>3618</v>
      </c>
      <c r="G938" s="181" t="s">
        <v>3474</v>
      </c>
      <c r="H938" s="181"/>
      <c r="I938" s="181"/>
      <c r="J938" s="181"/>
      <c r="K938" s="181"/>
      <c r="L938" s="181"/>
    </row>
    <row r="939" spans="1:12" ht="108">
      <c r="A939" s="193">
        <v>50</v>
      </c>
      <c r="B939" s="182" t="s">
        <v>3475</v>
      </c>
      <c r="C939" s="181" t="s">
        <v>3476</v>
      </c>
      <c r="D939" s="181"/>
      <c r="E939" s="181"/>
      <c r="F939" s="181">
        <v>6473</v>
      </c>
      <c r="G939" s="181" t="s">
        <v>3477</v>
      </c>
      <c r="H939" s="181"/>
      <c r="I939" s="181"/>
      <c r="J939" s="181"/>
      <c r="K939" s="181"/>
      <c r="L939" s="181"/>
    </row>
    <row r="940" spans="1:12" ht="108">
      <c r="A940" s="193">
        <v>51</v>
      </c>
      <c r="B940" s="182" t="s">
        <v>3478</v>
      </c>
      <c r="C940" s="181" t="s">
        <v>3479</v>
      </c>
      <c r="D940" s="181"/>
      <c r="E940" s="181"/>
      <c r="F940" s="272">
        <v>1400.6</v>
      </c>
      <c r="G940" s="181" t="s">
        <v>3477</v>
      </c>
      <c r="H940" s="181"/>
      <c r="I940" s="181"/>
      <c r="J940" s="181"/>
      <c r="K940" s="181"/>
      <c r="L940" s="181"/>
    </row>
    <row r="941" spans="1:12" ht="108">
      <c r="A941" s="193">
        <v>52</v>
      </c>
      <c r="B941" s="182" t="s">
        <v>3480</v>
      </c>
      <c r="C941" s="181" t="s">
        <v>3481</v>
      </c>
      <c r="D941" s="181"/>
      <c r="E941" s="181"/>
      <c r="F941" s="272">
        <v>5002</v>
      </c>
      <c r="G941" s="181" t="s">
        <v>3477</v>
      </c>
      <c r="H941" s="181"/>
      <c r="I941" s="181"/>
      <c r="J941" s="181"/>
      <c r="K941" s="181"/>
      <c r="L941" s="181"/>
    </row>
    <row r="942" spans="1:12" ht="90">
      <c r="A942" s="193">
        <v>53</v>
      </c>
      <c r="B942" s="182" t="s">
        <v>3482</v>
      </c>
      <c r="C942" s="181" t="s">
        <v>3483</v>
      </c>
      <c r="D942" s="181"/>
      <c r="E942" s="181"/>
      <c r="F942" s="272">
        <v>2297</v>
      </c>
      <c r="G942" s="181"/>
      <c r="H942" s="181"/>
      <c r="I942" s="181"/>
      <c r="J942" s="181"/>
      <c r="K942" s="181"/>
      <c r="L942" s="181"/>
    </row>
    <row r="943" spans="1:12" ht="90">
      <c r="A943" s="193">
        <v>54</v>
      </c>
      <c r="B943" s="182" t="s">
        <v>3484</v>
      </c>
      <c r="C943" s="181" t="s">
        <v>3483</v>
      </c>
      <c r="D943" s="181"/>
      <c r="E943" s="181"/>
      <c r="F943" s="272">
        <v>2002.9</v>
      </c>
      <c r="G943" s="181"/>
      <c r="H943" s="181"/>
      <c r="I943" s="181"/>
      <c r="J943" s="181"/>
      <c r="K943" s="181"/>
      <c r="L943" s="181"/>
    </row>
    <row r="944" spans="1:12" ht="36">
      <c r="A944" s="193">
        <v>55</v>
      </c>
      <c r="B944" s="182" t="s">
        <v>3485</v>
      </c>
      <c r="C944" s="181" t="s">
        <v>1710</v>
      </c>
      <c r="D944" s="181"/>
      <c r="E944" s="181"/>
      <c r="F944" s="272">
        <v>841</v>
      </c>
      <c r="G944" s="181" t="s">
        <v>1710</v>
      </c>
      <c r="H944" s="181"/>
      <c r="I944" s="181"/>
      <c r="J944" s="181"/>
      <c r="K944" s="181"/>
      <c r="L944" s="181"/>
    </row>
    <row r="945" spans="1:12" ht="36">
      <c r="A945" s="193">
        <v>56</v>
      </c>
      <c r="B945" s="182" t="s">
        <v>3485</v>
      </c>
      <c r="C945" s="181" t="s">
        <v>1710</v>
      </c>
      <c r="D945" s="181"/>
      <c r="E945" s="181"/>
      <c r="F945" s="272">
        <v>750</v>
      </c>
      <c r="G945" s="181" t="s">
        <v>1710</v>
      </c>
      <c r="H945" s="181"/>
      <c r="I945" s="181"/>
      <c r="J945" s="181"/>
      <c r="K945" s="181"/>
      <c r="L945" s="181"/>
    </row>
    <row r="946" spans="1:12" ht="36">
      <c r="A946" s="193">
        <v>57</v>
      </c>
      <c r="B946" s="182" t="s">
        <v>3485</v>
      </c>
      <c r="C946" s="181" t="s">
        <v>1710</v>
      </c>
      <c r="D946" s="181"/>
      <c r="E946" s="181"/>
      <c r="F946" s="272">
        <v>651</v>
      </c>
      <c r="G946" s="181" t="s">
        <v>1710</v>
      </c>
      <c r="H946" s="181"/>
      <c r="I946" s="181"/>
      <c r="J946" s="181"/>
      <c r="K946" s="181"/>
      <c r="L946" s="181"/>
    </row>
    <row r="947" spans="1:12" ht="36">
      <c r="A947" s="193">
        <v>58</v>
      </c>
      <c r="B947" s="182" t="s">
        <v>3485</v>
      </c>
      <c r="C947" s="181" t="s">
        <v>1710</v>
      </c>
      <c r="D947" s="181"/>
      <c r="E947" s="181"/>
      <c r="F947" s="272">
        <v>652</v>
      </c>
      <c r="G947" s="181" t="s">
        <v>1710</v>
      </c>
      <c r="H947" s="181"/>
      <c r="I947" s="181"/>
      <c r="J947" s="181"/>
      <c r="K947" s="181"/>
      <c r="L947" s="181"/>
    </row>
    <row r="948" spans="1:12" ht="36">
      <c r="A948" s="193">
        <v>59</v>
      </c>
      <c r="B948" s="182" t="s">
        <v>3485</v>
      </c>
      <c r="C948" s="181" t="s">
        <v>1710</v>
      </c>
      <c r="D948" s="181"/>
      <c r="E948" s="181"/>
      <c r="F948" s="272">
        <v>1905</v>
      </c>
      <c r="G948" s="181" t="s">
        <v>1710</v>
      </c>
      <c r="H948" s="181"/>
      <c r="I948" s="181"/>
      <c r="J948" s="181"/>
      <c r="K948" s="181"/>
      <c r="L948" s="181"/>
    </row>
    <row r="949" spans="1:12" ht="72">
      <c r="A949" s="193">
        <v>60</v>
      </c>
      <c r="B949" s="182" t="s">
        <v>3486</v>
      </c>
      <c r="C949" s="181" t="s">
        <v>3487</v>
      </c>
      <c r="D949" s="181"/>
      <c r="E949" s="181"/>
      <c r="F949" s="272">
        <v>14665</v>
      </c>
      <c r="G949" s="181" t="s">
        <v>1710</v>
      </c>
      <c r="H949" s="181"/>
      <c r="I949" s="181"/>
      <c r="J949" s="181"/>
      <c r="K949" s="181"/>
      <c r="L949" s="181"/>
    </row>
    <row r="950" spans="1:12" ht="72">
      <c r="A950" s="193">
        <v>61</v>
      </c>
      <c r="B950" s="182" t="s">
        <v>3486</v>
      </c>
      <c r="C950" s="181" t="s">
        <v>3487</v>
      </c>
      <c r="D950" s="181"/>
      <c r="E950" s="181"/>
      <c r="F950" s="272">
        <v>4910</v>
      </c>
      <c r="G950" s="181" t="s">
        <v>1710</v>
      </c>
      <c r="H950" s="181"/>
      <c r="I950" s="181"/>
      <c r="J950" s="181"/>
      <c r="K950" s="181"/>
      <c r="L950" s="181"/>
    </row>
    <row r="951" spans="1:12" ht="72">
      <c r="A951" s="193">
        <v>62</v>
      </c>
      <c r="B951" s="182" t="s">
        <v>3486</v>
      </c>
      <c r="C951" s="181" t="s">
        <v>3487</v>
      </c>
      <c r="D951" s="181"/>
      <c r="E951" s="181"/>
      <c r="F951" s="272">
        <v>6226</v>
      </c>
      <c r="G951" s="181" t="s">
        <v>1710</v>
      </c>
      <c r="H951" s="181"/>
      <c r="I951" s="181"/>
      <c r="J951" s="181"/>
      <c r="K951" s="181"/>
      <c r="L951" s="181"/>
    </row>
    <row r="952" spans="1:12" ht="72">
      <c r="A952" s="193">
        <v>63</v>
      </c>
      <c r="B952" s="182" t="s">
        <v>3486</v>
      </c>
      <c r="C952" s="181" t="s">
        <v>3487</v>
      </c>
      <c r="D952" s="181"/>
      <c r="E952" s="181"/>
      <c r="F952" s="272">
        <v>4390</v>
      </c>
      <c r="G952" s="181" t="s">
        <v>1710</v>
      </c>
      <c r="H952" s="181"/>
      <c r="I952" s="181"/>
      <c r="J952" s="181"/>
      <c r="K952" s="181"/>
      <c r="L952" s="181"/>
    </row>
    <row r="953" spans="1:12" ht="72">
      <c r="A953" s="193">
        <v>64</v>
      </c>
      <c r="B953" s="182" t="s">
        <v>3486</v>
      </c>
      <c r="C953" s="181" t="s">
        <v>3487</v>
      </c>
      <c r="D953" s="181"/>
      <c r="E953" s="181"/>
      <c r="F953" s="272">
        <v>6873</v>
      </c>
      <c r="G953" s="181" t="s">
        <v>1710</v>
      </c>
      <c r="H953" s="181"/>
      <c r="I953" s="181"/>
      <c r="J953" s="181"/>
      <c r="K953" s="181"/>
      <c r="L953" s="181"/>
    </row>
    <row r="954" spans="1:12" ht="108">
      <c r="A954" s="193">
        <v>65</v>
      </c>
      <c r="B954" s="182" t="s">
        <v>3486</v>
      </c>
      <c r="C954" s="181" t="s">
        <v>3488</v>
      </c>
      <c r="D954" s="181"/>
      <c r="E954" s="181"/>
      <c r="F954" s="272">
        <v>44864.7</v>
      </c>
      <c r="G954" s="181" t="s">
        <v>1710</v>
      </c>
      <c r="H954" s="181"/>
      <c r="I954" s="181"/>
      <c r="J954" s="181"/>
      <c r="K954" s="181"/>
      <c r="L954" s="181"/>
    </row>
    <row r="955" spans="1:12" ht="108">
      <c r="A955" s="193">
        <v>66</v>
      </c>
      <c r="B955" s="182" t="s">
        <v>3486</v>
      </c>
      <c r="C955" s="181" t="s">
        <v>3488</v>
      </c>
      <c r="D955" s="181"/>
      <c r="E955" s="181"/>
      <c r="F955" s="272">
        <v>184624</v>
      </c>
      <c r="G955" s="181" t="s">
        <v>1710</v>
      </c>
      <c r="H955" s="181"/>
      <c r="I955" s="181"/>
      <c r="J955" s="181"/>
      <c r="K955" s="181"/>
      <c r="L955" s="181"/>
    </row>
    <row r="956" spans="1:12" ht="108">
      <c r="A956" s="193">
        <v>67</v>
      </c>
      <c r="B956" s="182" t="s">
        <v>3486</v>
      </c>
      <c r="C956" s="181" t="s">
        <v>3488</v>
      </c>
      <c r="D956" s="181"/>
      <c r="E956" s="181"/>
      <c r="F956" s="272">
        <v>10578</v>
      </c>
      <c r="G956" s="181" t="s">
        <v>1710</v>
      </c>
      <c r="H956" s="181"/>
      <c r="I956" s="181"/>
      <c r="J956" s="181"/>
      <c r="K956" s="181"/>
      <c r="L956" s="181"/>
    </row>
    <row r="957" spans="1:12" ht="108">
      <c r="A957" s="193">
        <v>68</v>
      </c>
      <c r="B957" s="182" t="s">
        <v>3486</v>
      </c>
      <c r="C957" s="181" t="s">
        <v>3488</v>
      </c>
      <c r="D957" s="181"/>
      <c r="E957" s="181"/>
      <c r="F957" s="272">
        <v>40651</v>
      </c>
      <c r="G957" s="181" t="s">
        <v>1710</v>
      </c>
      <c r="H957" s="181"/>
      <c r="I957" s="181"/>
      <c r="J957" s="181"/>
      <c r="K957" s="181"/>
      <c r="L957" s="181"/>
    </row>
    <row r="958" spans="1:12" ht="108">
      <c r="A958" s="193">
        <v>69</v>
      </c>
      <c r="B958" s="182" t="s">
        <v>3486</v>
      </c>
      <c r="C958" s="181" t="s">
        <v>3488</v>
      </c>
      <c r="D958" s="181"/>
      <c r="E958" s="181"/>
      <c r="F958" s="272">
        <v>28731.5</v>
      </c>
      <c r="G958" s="181" t="s">
        <v>1710</v>
      </c>
      <c r="H958" s="181"/>
      <c r="I958" s="181"/>
      <c r="J958" s="181"/>
      <c r="K958" s="181"/>
      <c r="L958" s="181"/>
    </row>
    <row r="959" spans="1:12" ht="108">
      <c r="A959" s="193">
        <v>70</v>
      </c>
      <c r="B959" s="182" t="s">
        <v>3486</v>
      </c>
      <c r="C959" s="181" t="s">
        <v>3488</v>
      </c>
      <c r="D959" s="181"/>
      <c r="E959" s="181"/>
      <c r="F959" s="272">
        <v>27592</v>
      </c>
      <c r="G959" s="181" t="s">
        <v>1710</v>
      </c>
      <c r="H959" s="181"/>
      <c r="I959" s="181"/>
      <c r="J959" s="181"/>
      <c r="K959" s="181"/>
      <c r="L959" s="181"/>
    </row>
    <row r="960" spans="1:12" ht="36">
      <c r="A960" s="193">
        <v>71</v>
      </c>
      <c r="B960" s="182" t="s">
        <v>3489</v>
      </c>
      <c r="C960" s="181" t="s">
        <v>3490</v>
      </c>
      <c r="D960" s="181"/>
      <c r="E960" s="181"/>
      <c r="F960" s="272">
        <v>461</v>
      </c>
      <c r="G960" s="181" t="s">
        <v>679</v>
      </c>
      <c r="H960" s="181"/>
      <c r="I960" s="181"/>
      <c r="J960" s="181"/>
      <c r="K960" s="181"/>
      <c r="L960" s="181"/>
    </row>
    <row r="961" spans="1:12" ht="36">
      <c r="A961" s="193">
        <v>72</v>
      </c>
      <c r="B961" s="182" t="s">
        <v>3489</v>
      </c>
      <c r="C961" s="181" t="s">
        <v>3490</v>
      </c>
      <c r="D961" s="181"/>
      <c r="E961" s="181"/>
      <c r="F961" s="272">
        <v>455.6</v>
      </c>
      <c r="G961" s="181" t="s">
        <v>679</v>
      </c>
      <c r="H961" s="181"/>
      <c r="I961" s="181"/>
      <c r="J961" s="181"/>
      <c r="K961" s="181"/>
      <c r="L961" s="181"/>
    </row>
    <row r="962" spans="1:12" ht="90">
      <c r="A962" s="193">
        <v>73</v>
      </c>
      <c r="B962" s="182" t="s">
        <v>3491</v>
      </c>
      <c r="C962" s="181" t="s">
        <v>3492</v>
      </c>
      <c r="D962" s="181"/>
      <c r="E962" s="181"/>
      <c r="F962" s="272">
        <v>586.79999999999995</v>
      </c>
      <c r="G962" s="181" t="s">
        <v>679</v>
      </c>
      <c r="H962" s="181"/>
      <c r="I962" s="181"/>
      <c r="J962" s="181"/>
      <c r="K962" s="181"/>
      <c r="L962" s="181"/>
    </row>
    <row r="963" spans="1:12" ht="54">
      <c r="A963" s="193">
        <v>74</v>
      </c>
      <c r="B963" s="182" t="s">
        <v>3493</v>
      </c>
      <c r="C963" s="181" t="s">
        <v>3494</v>
      </c>
      <c r="D963" s="181"/>
      <c r="E963" s="181"/>
      <c r="F963" s="272">
        <v>313</v>
      </c>
      <c r="G963" s="181" t="s">
        <v>157</v>
      </c>
      <c r="H963" s="181"/>
      <c r="I963" s="181"/>
      <c r="J963" s="181"/>
      <c r="K963" s="181"/>
      <c r="L963" s="181"/>
    </row>
    <row r="964" spans="1:12" ht="54">
      <c r="A964" s="193">
        <v>75</v>
      </c>
      <c r="B964" s="182" t="s">
        <v>3493</v>
      </c>
      <c r="C964" s="181" t="s">
        <v>3494</v>
      </c>
      <c r="D964" s="181"/>
      <c r="E964" s="181"/>
      <c r="F964" s="272">
        <v>313</v>
      </c>
      <c r="G964" s="181" t="s">
        <v>157</v>
      </c>
      <c r="H964" s="181"/>
      <c r="I964" s="181"/>
      <c r="J964" s="181"/>
      <c r="K964" s="181"/>
      <c r="L964" s="181"/>
    </row>
    <row r="965" spans="1:12" ht="54">
      <c r="A965" s="193">
        <v>76</v>
      </c>
      <c r="B965" s="182" t="s">
        <v>3493</v>
      </c>
      <c r="C965" s="181" t="s">
        <v>3494</v>
      </c>
      <c r="D965" s="181"/>
      <c r="E965" s="181"/>
      <c r="F965" s="272">
        <v>313</v>
      </c>
      <c r="G965" s="181" t="s">
        <v>157</v>
      </c>
      <c r="H965" s="181"/>
      <c r="I965" s="181"/>
      <c r="J965" s="181"/>
      <c r="K965" s="181"/>
      <c r="L965" s="181"/>
    </row>
    <row r="966" spans="1:12" ht="90">
      <c r="A966" s="193">
        <v>77</v>
      </c>
      <c r="B966" s="182" t="s">
        <v>3495</v>
      </c>
      <c r="C966" s="181" t="s">
        <v>3496</v>
      </c>
      <c r="D966" s="181"/>
      <c r="E966" s="181"/>
      <c r="F966" s="272">
        <v>616.79999999999995</v>
      </c>
      <c r="G966" s="181" t="s">
        <v>1710</v>
      </c>
      <c r="H966" s="181"/>
      <c r="I966" s="181"/>
      <c r="J966" s="181"/>
      <c r="K966" s="181"/>
      <c r="L966" s="181"/>
    </row>
    <row r="967" spans="1:12" ht="72">
      <c r="A967" s="193">
        <v>78</v>
      </c>
      <c r="B967" s="182" t="s">
        <v>3497</v>
      </c>
      <c r="C967" s="181" t="s">
        <v>3498</v>
      </c>
      <c r="D967" s="181"/>
      <c r="E967" s="181"/>
      <c r="F967" s="272">
        <v>3607.5</v>
      </c>
      <c r="G967" s="181" t="s">
        <v>157</v>
      </c>
      <c r="H967" s="181"/>
      <c r="I967" s="181"/>
      <c r="J967" s="181"/>
      <c r="K967" s="181"/>
      <c r="L967" s="181"/>
    </row>
    <row r="968" spans="1:12" ht="51.6" customHeight="1">
      <c r="A968" s="202"/>
      <c r="B968" s="178" t="s">
        <v>3500</v>
      </c>
      <c r="C968" s="264">
        <f>COUNTA(C969:C977)</f>
        <v>9</v>
      </c>
      <c r="D968" s="264"/>
      <c r="E968" s="264"/>
      <c r="F968" s="262">
        <f>SUM(F969:F977)</f>
        <v>21.110000000000003</v>
      </c>
      <c r="G968" s="177">
        <f t="shared" ref="G968:L968" si="67">COUNTA(G969:G977)</f>
        <v>2</v>
      </c>
      <c r="H968" s="177">
        <f t="shared" si="67"/>
        <v>8</v>
      </c>
      <c r="I968" s="177">
        <f t="shared" si="67"/>
        <v>6</v>
      </c>
      <c r="J968" s="177">
        <f t="shared" si="67"/>
        <v>1</v>
      </c>
      <c r="K968" s="177">
        <f t="shared" si="67"/>
        <v>4</v>
      </c>
      <c r="L968" s="177">
        <f t="shared" si="67"/>
        <v>1</v>
      </c>
    </row>
    <row r="969" spans="1:12" ht="34.5" customHeight="1">
      <c r="A969" s="193">
        <v>1</v>
      </c>
      <c r="B969" s="182" t="s">
        <v>3501</v>
      </c>
      <c r="C969" s="181" t="s">
        <v>3502</v>
      </c>
      <c r="D969" s="181"/>
      <c r="E969" s="181"/>
      <c r="F969" s="272">
        <v>1.2</v>
      </c>
      <c r="G969" s="181" t="s">
        <v>3504</v>
      </c>
      <c r="H969" s="181" t="s">
        <v>3505</v>
      </c>
      <c r="I969" s="177"/>
      <c r="J969" s="177"/>
      <c r="K969" s="181" t="s">
        <v>3506</v>
      </c>
      <c r="L969" s="181"/>
    </row>
    <row r="970" spans="1:12" ht="113.4" customHeight="1">
      <c r="A970" s="193">
        <v>2</v>
      </c>
      <c r="B970" s="182" t="s">
        <v>3507</v>
      </c>
      <c r="C970" s="181" t="s">
        <v>3508</v>
      </c>
      <c r="D970" s="181" t="s">
        <v>3509</v>
      </c>
      <c r="E970" s="181"/>
      <c r="F970" s="272">
        <v>12.2</v>
      </c>
      <c r="G970" s="181"/>
      <c r="H970" s="181" t="s">
        <v>3510</v>
      </c>
      <c r="I970" s="181"/>
      <c r="J970" s="181" t="s">
        <v>44</v>
      </c>
      <c r="K970" s="181" t="s">
        <v>3511</v>
      </c>
      <c r="L970" s="181"/>
    </row>
    <row r="971" spans="1:12" ht="113.4" customHeight="1">
      <c r="A971" s="193">
        <v>3</v>
      </c>
      <c r="B971" s="182" t="s">
        <v>3512</v>
      </c>
      <c r="C971" s="181" t="s">
        <v>3513</v>
      </c>
      <c r="D971" s="181" t="s">
        <v>3514</v>
      </c>
      <c r="E971" s="181"/>
      <c r="F971" s="272">
        <v>0.63</v>
      </c>
      <c r="G971" s="181"/>
      <c r="H971" s="181" t="s">
        <v>3515</v>
      </c>
      <c r="I971" s="181" t="s">
        <v>44</v>
      </c>
      <c r="J971" s="181"/>
      <c r="K971" s="181" t="s">
        <v>3516</v>
      </c>
      <c r="L971" s="181"/>
    </row>
    <row r="972" spans="1:12" ht="153" customHeight="1">
      <c r="A972" s="193">
        <v>4</v>
      </c>
      <c r="B972" s="182" t="s">
        <v>3517</v>
      </c>
      <c r="C972" s="181" t="s">
        <v>3518</v>
      </c>
      <c r="D972" s="181" t="s">
        <v>3519</v>
      </c>
      <c r="E972" s="181" t="s">
        <v>3520</v>
      </c>
      <c r="F972" s="272">
        <v>2.2000000000000002</v>
      </c>
      <c r="G972" s="181"/>
      <c r="H972" s="181" t="s">
        <v>3521</v>
      </c>
      <c r="I972" s="181" t="s">
        <v>44</v>
      </c>
      <c r="J972" s="181"/>
      <c r="K972" s="181"/>
      <c r="L972" s="181"/>
    </row>
    <row r="973" spans="1:12" ht="36">
      <c r="A973" s="193">
        <v>5</v>
      </c>
      <c r="B973" s="182" t="s">
        <v>3522</v>
      </c>
      <c r="C973" s="181" t="s">
        <v>3523</v>
      </c>
      <c r="D973" s="181"/>
      <c r="E973" s="181"/>
      <c r="F973" s="272">
        <v>2.8</v>
      </c>
      <c r="G973" s="181"/>
      <c r="H973" s="181" t="s">
        <v>3524</v>
      </c>
      <c r="I973" s="181" t="s">
        <v>44</v>
      </c>
      <c r="J973" s="181"/>
      <c r="K973" s="181"/>
      <c r="L973" s="181"/>
    </row>
    <row r="974" spans="1:12" ht="30.75" customHeight="1">
      <c r="A974" s="193">
        <v>6</v>
      </c>
      <c r="B974" s="182" t="s">
        <v>3525</v>
      </c>
      <c r="C974" s="181" t="s">
        <v>3526</v>
      </c>
      <c r="D974" s="181"/>
      <c r="E974" s="181"/>
      <c r="F974" s="272">
        <v>1.1000000000000001</v>
      </c>
      <c r="G974" s="181"/>
      <c r="H974" s="181" t="s">
        <v>3527</v>
      </c>
      <c r="I974" s="181" t="s">
        <v>44</v>
      </c>
      <c r="J974" s="181"/>
      <c r="K974" s="181"/>
      <c r="L974" s="181"/>
    </row>
    <row r="975" spans="1:12" ht="117.6" customHeight="1">
      <c r="A975" s="193">
        <v>7</v>
      </c>
      <c r="B975" s="182" t="s">
        <v>3528</v>
      </c>
      <c r="C975" s="181" t="s">
        <v>3529</v>
      </c>
      <c r="D975" s="181" t="s">
        <v>3530</v>
      </c>
      <c r="E975" s="181"/>
      <c r="F975" s="272">
        <v>0.61</v>
      </c>
      <c r="G975" s="181" t="s">
        <v>3531</v>
      </c>
      <c r="H975" s="181"/>
      <c r="I975" s="181"/>
      <c r="J975" s="181"/>
      <c r="K975" s="181"/>
      <c r="L975" s="181" t="s">
        <v>3532</v>
      </c>
    </row>
    <row r="976" spans="1:12" ht="38.25" customHeight="1">
      <c r="A976" s="193">
        <v>8</v>
      </c>
      <c r="B976" s="182" t="s">
        <v>3533</v>
      </c>
      <c r="C976" s="181" t="s">
        <v>3534</v>
      </c>
      <c r="D976" s="181"/>
      <c r="E976" s="181"/>
      <c r="F976" s="272">
        <v>0.05</v>
      </c>
      <c r="G976" s="181"/>
      <c r="H976" s="181" t="s">
        <v>3535</v>
      </c>
      <c r="I976" s="181" t="s">
        <v>44</v>
      </c>
      <c r="J976" s="181"/>
      <c r="K976" s="181"/>
      <c r="L976" s="181"/>
    </row>
    <row r="977" spans="1:12" ht="28.5" customHeight="1">
      <c r="A977" s="193">
        <v>9</v>
      </c>
      <c r="B977" s="182" t="s">
        <v>3536</v>
      </c>
      <c r="C977" s="181" t="s">
        <v>3537</v>
      </c>
      <c r="D977" s="181"/>
      <c r="E977" s="181"/>
      <c r="F977" s="272">
        <v>0.32</v>
      </c>
      <c r="G977" s="181"/>
      <c r="H977" s="181" t="s">
        <v>3538</v>
      </c>
      <c r="I977" s="181" t="s">
        <v>44</v>
      </c>
      <c r="J977" s="181"/>
      <c r="K977" s="181" t="s">
        <v>3539</v>
      </c>
      <c r="L977" s="181"/>
    </row>
    <row r="978" spans="1:12" ht="37.200000000000003" customHeight="1">
      <c r="A978" s="202"/>
      <c r="B978" s="178" t="s">
        <v>3541</v>
      </c>
      <c r="C978" s="264">
        <v>8</v>
      </c>
      <c r="D978" s="266"/>
      <c r="E978" s="266"/>
      <c r="F978" s="262">
        <f t="shared" ref="F978:L978" si="68">F980+F981+F982+F983+F984+F986+F988+F990</f>
        <v>207.35</v>
      </c>
      <c r="G978" s="180">
        <f t="shared" si="68"/>
        <v>0</v>
      </c>
      <c r="H978" s="180">
        <f t="shared" si="68"/>
        <v>0</v>
      </c>
      <c r="I978" s="180">
        <f t="shared" si="68"/>
        <v>0</v>
      </c>
      <c r="J978" s="180">
        <f t="shared" si="68"/>
        <v>0</v>
      </c>
      <c r="K978" s="180">
        <f t="shared" si="68"/>
        <v>0</v>
      </c>
      <c r="L978" s="180">
        <f t="shared" si="68"/>
        <v>0</v>
      </c>
    </row>
    <row r="979" spans="1:12" ht="37.200000000000003" customHeight="1">
      <c r="A979" s="202"/>
      <c r="B979" s="178" t="s">
        <v>3542</v>
      </c>
      <c r="C979" s="177"/>
      <c r="D979" s="177"/>
      <c r="E979" s="177"/>
      <c r="F979" s="180"/>
      <c r="G979" s="177"/>
      <c r="H979" s="177"/>
      <c r="I979" s="177"/>
      <c r="J979" s="177"/>
      <c r="K979" s="177"/>
      <c r="L979" s="177"/>
    </row>
    <row r="980" spans="1:12" ht="54">
      <c r="A980" s="193">
        <v>1</v>
      </c>
      <c r="B980" s="182" t="s">
        <v>3543</v>
      </c>
      <c r="C980" s="181" t="s">
        <v>3544</v>
      </c>
      <c r="D980" s="181"/>
      <c r="E980" s="181" t="s">
        <v>3545</v>
      </c>
      <c r="F980" s="272">
        <v>6.35</v>
      </c>
      <c r="G980" s="181"/>
      <c r="H980" s="181"/>
      <c r="I980" s="181"/>
      <c r="J980" s="181"/>
      <c r="K980" s="181"/>
      <c r="L980" s="181"/>
    </row>
    <row r="981" spans="1:12" ht="54">
      <c r="A981" s="193">
        <v>2</v>
      </c>
      <c r="B981" s="182" t="s">
        <v>3546</v>
      </c>
      <c r="C981" s="181" t="s">
        <v>3547</v>
      </c>
      <c r="D981" s="181"/>
      <c r="E981" s="181" t="s">
        <v>3548</v>
      </c>
      <c r="F981" s="272">
        <v>10.875</v>
      </c>
      <c r="G981" s="181"/>
      <c r="H981" s="181"/>
      <c r="I981" s="181"/>
      <c r="J981" s="181"/>
      <c r="K981" s="181"/>
      <c r="L981" s="181"/>
    </row>
    <row r="982" spans="1:12" ht="54">
      <c r="A982" s="193">
        <v>3</v>
      </c>
      <c r="B982" s="182" t="s">
        <v>3549</v>
      </c>
      <c r="C982" s="181" t="s">
        <v>3550</v>
      </c>
      <c r="D982" s="181"/>
      <c r="E982" s="181" t="s">
        <v>3551</v>
      </c>
      <c r="F982" s="272">
        <v>8.9359999999999999</v>
      </c>
      <c r="G982" s="181"/>
      <c r="H982" s="181"/>
      <c r="I982" s="181"/>
      <c r="J982" s="181"/>
      <c r="K982" s="181"/>
      <c r="L982" s="181"/>
    </row>
    <row r="983" spans="1:12" ht="54">
      <c r="A983" s="193">
        <v>4</v>
      </c>
      <c r="B983" s="182" t="s">
        <v>3552</v>
      </c>
      <c r="C983" s="181" t="s">
        <v>3553</v>
      </c>
      <c r="D983" s="181"/>
      <c r="E983" s="181" t="s">
        <v>3554</v>
      </c>
      <c r="F983" s="272">
        <v>37.168999999999997</v>
      </c>
      <c r="G983" s="181"/>
      <c r="H983" s="181"/>
      <c r="I983" s="181"/>
      <c r="J983" s="181"/>
      <c r="K983" s="181"/>
      <c r="L983" s="181"/>
    </row>
    <row r="984" spans="1:12" ht="54">
      <c r="A984" s="193">
        <v>5</v>
      </c>
      <c r="B984" s="182" t="s">
        <v>3555</v>
      </c>
      <c r="C984" s="181" t="s">
        <v>3547</v>
      </c>
      <c r="D984" s="181"/>
      <c r="E984" s="181" t="s">
        <v>3556</v>
      </c>
      <c r="F984" s="272">
        <v>5.18</v>
      </c>
      <c r="G984" s="181"/>
      <c r="H984" s="181"/>
      <c r="I984" s="181"/>
      <c r="J984" s="181"/>
      <c r="K984" s="181"/>
      <c r="L984" s="181"/>
    </row>
    <row r="985" spans="1:12" ht="44.4" customHeight="1">
      <c r="A985" s="202"/>
      <c r="B985" s="178" t="s">
        <v>3557</v>
      </c>
      <c r="C985" s="177"/>
      <c r="D985" s="177"/>
      <c r="E985" s="177"/>
      <c r="F985" s="180"/>
      <c r="G985" s="177"/>
      <c r="H985" s="177"/>
      <c r="I985" s="177"/>
      <c r="J985" s="177"/>
      <c r="K985" s="177"/>
      <c r="L985" s="177"/>
    </row>
    <row r="986" spans="1:12" ht="73.5" customHeight="1">
      <c r="A986" s="193">
        <v>6</v>
      </c>
      <c r="B986" s="182" t="s">
        <v>3558</v>
      </c>
      <c r="C986" s="181" t="s">
        <v>3559</v>
      </c>
      <c r="D986" s="181"/>
      <c r="E986" s="181" t="s">
        <v>3560</v>
      </c>
      <c r="F986" s="272">
        <v>5.931</v>
      </c>
      <c r="G986" s="181"/>
      <c r="H986" s="181"/>
      <c r="I986" s="181"/>
      <c r="J986" s="181"/>
      <c r="K986" s="181"/>
      <c r="L986" s="181"/>
    </row>
    <row r="987" spans="1:12" ht="44.4" customHeight="1">
      <c r="A987" s="202"/>
      <c r="B987" s="178" t="s">
        <v>6690</v>
      </c>
      <c r="C987" s="177"/>
      <c r="D987" s="177"/>
      <c r="E987" s="177"/>
      <c r="F987" s="180"/>
      <c r="G987" s="177"/>
      <c r="H987" s="177"/>
      <c r="I987" s="177"/>
      <c r="J987" s="177"/>
      <c r="K987" s="177"/>
      <c r="L987" s="177"/>
    </row>
    <row r="988" spans="1:12" ht="75" customHeight="1">
      <c r="A988" s="193">
        <v>7</v>
      </c>
      <c r="B988" s="182" t="s">
        <v>3562</v>
      </c>
      <c r="C988" s="181" t="s">
        <v>3563</v>
      </c>
      <c r="D988" s="181"/>
      <c r="E988" s="181" t="s">
        <v>3564</v>
      </c>
      <c r="F988" s="272">
        <v>5.5220000000000002</v>
      </c>
      <c r="G988" s="181"/>
      <c r="H988" s="181"/>
      <c r="I988" s="181"/>
      <c r="J988" s="181"/>
      <c r="K988" s="181"/>
      <c r="L988" s="181"/>
    </row>
    <row r="989" spans="1:12" ht="54" customHeight="1">
      <c r="A989" s="202"/>
      <c r="B989" s="178" t="s">
        <v>3566</v>
      </c>
      <c r="C989" s="177"/>
      <c r="D989" s="177"/>
      <c r="E989" s="177"/>
      <c r="F989" s="180"/>
      <c r="G989" s="177"/>
      <c r="H989" s="177"/>
      <c r="I989" s="177"/>
      <c r="J989" s="177"/>
      <c r="K989" s="177"/>
      <c r="L989" s="177"/>
    </row>
    <row r="990" spans="1:12" ht="138.75" customHeight="1">
      <c r="A990" s="193">
        <v>8</v>
      </c>
      <c r="B990" s="182" t="s">
        <v>3567</v>
      </c>
      <c r="C990" s="181" t="s">
        <v>3568</v>
      </c>
      <c r="D990" s="181"/>
      <c r="E990" s="181" t="s">
        <v>3569</v>
      </c>
      <c r="F990" s="272">
        <v>127.387</v>
      </c>
      <c r="G990" s="181"/>
      <c r="H990" s="181"/>
      <c r="I990" s="181"/>
      <c r="J990" s="181"/>
      <c r="K990" s="181"/>
      <c r="L990" s="181"/>
    </row>
    <row r="991" spans="1:12" hidden="1">
      <c r="A991" s="202" t="s">
        <v>3570</v>
      </c>
      <c r="B991" s="178" t="s">
        <v>3571</v>
      </c>
      <c r="C991" s="177"/>
      <c r="D991" s="177"/>
      <c r="E991" s="177"/>
      <c r="F991" s="180"/>
      <c r="G991" s="177"/>
      <c r="H991" s="177"/>
      <c r="I991" s="177"/>
      <c r="J991" s="177"/>
      <c r="K991" s="177"/>
      <c r="L991" s="177"/>
    </row>
    <row r="992" spans="1:12" hidden="1">
      <c r="A992" s="202"/>
      <c r="B992" s="178"/>
      <c r="C992" s="177"/>
      <c r="D992" s="181"/>
      <c r="E992" s="181"/>
      <c r="F992" s="272"/>
      <c r="G992" s="181"/>
      <c r="H992" s="181"/>
      <c r="I992" s="181"/>
      <c r="J992" s="181"/>
      <c r="K992" s="181"/>
      <c r="L992" s="181"/>
    </row>
    <row r="993" spans="1:12" ht="34.950000000000003" customHeight="1">
      <c r="A993" s="202"/>
      <c r="B993" s="178" t="s">
        <v>3573</v>
      </c>
      <c r="C993" s="264">
        <f>COUNTA(C995:C1019)</f>
        <v>22</v>
      </c>
      <c r="D993" s="266"/>
      <c r="E993" s="266"/>
      <c r="F993" s="262">
        <f>F994+F1011+F1015+F1017</f>
        <v>276.98</v>
      </c>
      <c r="G993" s="181"/>
      <c r="H993" s="181"/>
      <c r="I993" s="181"/>
      <c r="J993" s="181"/>
      <c r="K993" s="181"/>
      <c r="L993" s="181"/>
    </row>
    <row r="994" spans="1:12" ht="34.950000000000003" customHeight="1">
      <c r="A994" s="260"/>
      <c r="B994" s="267" t="s">
        <v>3574</v>
      </c>
      <c r="C994" s="277"/>
      <c r="D994" s="268"/>
      <c r="E994" s="268"/>
      <c r="F994" s="269">
        <v>207.48</v>
      </c>
      <c r="G994" s="251"/>
      <c r="H994" s="251"/>
      <c r="I994" s="251"/>
      <c r="J994" s="251"/>
      <c r="K994" s="251"/>
      <c r="L994" s="177"/>
    </row>
    <row r="995" spans="1:12" ht="108">
      <c r="A995" s="193">
        <v>1</v>
      </c>
      <c r="B995" s="185" t="s">
        <v>3575</v>
      </c>
      <c r="C995" s="181" t="s">
        <v>3576</v>
      </c>
      <c r="D995" s="181"/>
      <c r="E995" s="181" t="s">
        <v>3577</v>
      </c>
      <c r="F995" s="272">
        <v>0.02</v>
      </c>
      <c r="G995" s="185" t="s">
        <v>630</v>
      </c>
      <c r="H995" s="185" t="s">
        <v>3578</v>
      </c>
      <c r="I995" s="185" t="s">
        <v>3579</v>
      </c>
      <c r="J995" s="185"/>
      <c r="K995" s="185" t="s">
        <v>3580</v>
      </c>
      <c r="L995" s="177"/>
    </row>
    <row r="996" spans="1:12" ht="72">
      <c r="A996" s="193">
        <v>2</v>
      </c>
      <c r="B996" s="185" t="s">
        <v>3581</v>
      </c>
      <c r="C996" s="181" t="s">
        <v>3582</v>
      </c>
      <c r="D996" s="181"/>
      <c r="E996" s="181"/>
      <c r="F996" s="272">
        <v>1.6</v>
      </c>
      <c r="G996" s="185" t="s">
        <v>630</v>
      </c>
      <c r="H996" s="185" t="s">
        <v>3583</v>
      </c>
      <c r="I996" s="185" t="s">
        <v>1723</v>
      </c>
      <c r="J996" s="185"/>
      <c r="K996" s="185" t="s">
        <v>3584</v>
      </c>
      <c r="L996" s="177"/>
    </row>
    <row r="997" spans="1:12" ht="90">
      <c r="A997" s="193">
        <v>3</v>
      </c>
      <c r="B997" s="185" t="s">
        <v>3585</v>
      </c>
      <c r="C997" s="181" t="s">
        <v>3586</v>
      </c>
      <c r="D997" s="181" t="s">
        <v>3587</v>
      </c>
      <c r="E997" s="181" t="s">
        <v>3588</v>
      </c>
      <c r="F997" s="272">
        <v>5.4</v>
      </c>
      <c r="G997" s="185" t="s">
        <v>157</v>
      </c>
      <c r="H997" s="185" t="s">
        <v>3589</v>
      </c>
      <c r="I997" s="185"/>
      <c r="J997" s="185" t="s">
        <v>3590</v>
      </c>
      <c r="K997" s="185" t="s">
        <v>3591</v>
      </c>
      <c r="L997" s="177"/>
    </row>
    <row r="998" spans="1:12" ht="76.5" customHeight="1">
      <c r="A998" s="193">
        <v>4</v>
      </c>
      <c r="B998" s="185" t="s">
        <v>3592</v>
      </c>
      <c r="C998" s="181" t="s">
        <v>3586</v>
      </c>
      <c r="D998" s="181" t="s">
        <v>3593</v>
      </c>
      <c r="E998" s="181" t="s">
        <v>3594</v>
      </c>
      <c r="F998" s="272">
        <v>7.94</v>
      </c>
      <c r="G998" s="185" t="s">
        <v>157</v>
      </c>
      <c r="H998" s="185" t="s">
        <v>3589</v>
      </c>
      <c r="I998" s="185"/>
      <c r="J998" s="185" t="s">
        <v>3590</v>
      </c>
      <c r="K998" s="185" t="s">
        <v>3595</v>
      </c>
      <c r="L998" s="177"/>
    </row>
    <row r="999" spans="1:12" ht="101.25" customHeight="1">
      <c r="A999" s="193">
        <v>5</v>
      </c>
      <c r="B999" s="185" t="s">
        <v>3596</v>
      </c>
      <c r="C999" s="181" t="s">
        <v>3597</v>
      </c>
      <c r="D999" s="181" t="s">
        <v>3598</v>
      </c>
      <c r="E999" s="181" t="s">
        <v>3599</v>
      </c>
      <c r="F999" s="272">
        <v>4.43</v>
      </c>
      <c r="G999" s="185" t="s">
        <v>157</v>
      </c>
      <c r="H999" s="185" t="s">
        <v>3600</v>
      </c>
      <c r="I999" s="185" t="s">
        <v>159</v>
      </c>
      <c r="J999" s="185"/>
      <c r="K999" s="185" t="s">
        <v>3601</v>
      </c>
      <c r="L999" s="177"/>
    </row>
    <row r="1000" spans="1:12" ht="54">
      <c r="A1000" s="193">
        <v>6</v>
      </c>
      <c r="B1000" s="185" t="s">
        <v>3602</v>
      </c>
      <c r="C1000" s="181" t="s">
        <v>3597</v>
      </c>
      <c r="D1000" s="181"/>
      <c r="E1000" s="181" t="s">
        <v>3603</v>
      </c>
      <c r="F1000" s="272">
        <v>5.0199999999999996</v>
      </c>
      <c r="G1000" s="185" t="s">
        <v>3604</v>
      </c>
      <c r="H1000" s="185" t="s">
        <v>3600</v>
      </c>
      <c r="I1000" s="185" t="s">
        <v>159</v>
      </c>
      <c r="J1000" s="185"/>
      <c r="K1000" s="185" t="s">
        <v>3601</v>
      </c>
      <c r="L1000" s="177"/>
    </row>
    <row r="1001" spans="1:12" ht="99.75" customHeight="1">
      <c r="A1001" s="193">
        <v>7</v>
      </c>
      <c r="B1001" s="185" t="s">
        <v>3605</v>
      </c>
      <c r="C1001" s="181" t="s">
        <v>3606</v>
      </c>
      <c r="D1001" s="181" t="s">
        <v>3607</v>
      </c>
      <c r="E1001" s="181" t="s">
        <v>3608</v>
      </c>
      <c r="F1001" s="272">
        <v>10</v>
      </c>
      <c r="G1001" s="185" t="s">
        <v>3609</v>
      </c>
      <c r="H1001" s="185" t="s">
        <v>3600</v>
      </c>
      <c r="I1001" s="185" t="s">
        <v>159</v>
      </c>
      <c r="J1001" s="185"/>
      <c r="K1001" s="185" t="s">
        <v>3610</v>
      </c>
      <c r="L1001" s="177"/>
    </row>
    <row r="1002" spans="1:12" ht="90">
      <c r="A1002" s="193">
        <v>8</v>
      </c>
      <c r="B1002" s="185" t="s">
        <v>3611</v>
      </c>
      <c r="C1002" s="181" t="s">
        <v>3612</v>
      </c>
      <c r="D1002" s="181"/>
      <c r="E1002" s="181" t="s">
        <v>3613</v>
      </c>
      <c r="F1002" s="272">
        <v>130.4</v>
      </c>
      <c r="G1002" s="185" t="s">
        <v>3614</v>
      </c>
      <c r="H1002" s="185" t="s">
        <v>3615</v>
      </c>
      <c r="I1002" s="185" t="s">
        <v>159</v>
      </c>
      <c r="J1002" s="185"/>
      <c r="K1002" s="185" t="s">
        <v>3616</v>
      </c>
      <c r="L1002" s="177"/>
    </row>
    <row r="1003" spans="1:12" ht="54">
      <c r="A1003" s="193">
        <v>9</v>
      </c>
      <c r="B1003" s="185" t="s">
        <v>3617</v>
      </c>
      <c r="C1003" s="181" t="s">
        <v>3618</v>
      </c>
      <c r="D1003" s="181"/>
      <c r="E1003" s="181" t="s">
        <v>3619</v>
      </c>
      <c r="F1003" s="272">
        <v>0.09</v>
      </c>
      <c r="G1003" s="185" t="s">
        <v>157</v>
      </c>
      <c r="H1003" s="185" t="s">
        <v>3620</v>
      </c>
      <c r="I1003" s="185"/>
      <c r="J1003" s="185" t="s">
        <v>3621</v>
      </c>
      <c r="K1003" s="185" t="s">
        <v>3622</v>
      </c>
      <c r="L1003" s="177"/>
    </row>
    <row r="1004" spans="1:12" ht="90">
      <c r="A1004" s="193">
        <v>10</v>
      </c>
      <c r="B1004" s="185" t="s">
        <v>3623</v>
      </c>
      <c r="C1004" s="181" t="s">
        <v>3624</v>
      </c>
      <c r="D1004" s="181"/>
      <c r="E1004" s="181" t="s">
        <v>3625</v>
      </c>
      <c r="F1004" s="272">
        <v>0.21</v>
      </c>
      <c r="G1004" s="185" t="s">
        <v>3626</v>
      </c>
      <c r="H1004" s="185" t="s">
        <v>3620</v>
      </c>
      <c r="I1004" s="185"/>
      <c r="J1004" s="185" t="s">
        <v>142</v>
      </c>
      <c r="K1004" s="185" t="s">
        <v>3627</v>
      </c>
      <c r="L1004" s="177"/>
    </row>
    <row r="1005" spans="1:12" ht="81.599999999999994" customHeight="1">
      <c r="A1005" s="193">
        <v>11</v>
      </c>
      <c r="B1005" s="185" t="s">
        <v>3628</v>
      </c>
      <c r="C1005" s="181" t="s">
        <v>3629</v>
      </c>
      <c r="D1005" s="181"/>
      <c r="E1005" s="181" t="s">
        <v>3630</v>
      </c>
      <c r="F1005" s="272">
        <v>38.840000000000003</v>
      </c>
      <c r="G1005" s="185" t="s">
        <v>157</v>
      </c>
      <c r="H1005" s="185" t="s">
        <v>3631</v>
      </c>
      <c r="I1005" s="185"/>
      <c r="J1005" s="185" t="s">
        <v>142</v>
      </c>
      <c r="K1005" s="185" t="s">
        <v>3632</v>
      </c>
      <c r="L1005" s="177"/>
    </row>
    <row r="1006" spans="1:12" ht="81.599999999999994" customHeight="1">
      <c r="A1006" s="193">
        <v>12</v>
      </c>
      <c r="B1006" s="185" t="s">
        <v>3633</v>
      </c>
      <c r="C1006" s="181" t="s">
        <v>3634</v>
      </c>
      <c r="D1006" s="181"/>
      <c r="E1006" s="181" t="s">
        <v>3635</v>
      </c>
      <c r="F1006" s="272">
        <v>2.2599999999999998</v>
      </c>
      <c r="G1006" s="185" t="s">
        <v>157</v>
      </c>
      <c r="H1006" s="185" t="s">
        <v>3631</v>
      </c>
      <c r="I1006" s="185"/>
      <c r="J1006" s="185" t="s">
        <v>142</v>
      </c>
      <c r="K1006" s="185" t="s">
        <v>3632</v>
      </c>
      <c r="L1006" s="177"/>
    </row>
    <row r="1007" spans="1:12" ht="81.599999999999994" customHeight="1">
      <c r="A1007" s="193">
        <v>13</v>
      </c>
      <c r="B1007" s="185" t="s">
        <v>3636</v>
      </c>
      <c r="C1007" s="181" t="s">
        <v>3637</v>
      </c>
      <c r="D1007" s="181"/>
      <c r="E1007" s="181" t="s">
        <v>3638</v>
      </c>
      <c r="F1007" s="272">
        <v>0.76</v>
      </c>
      <c r="G1007" s="185" t="s">
        <v>157</v>
      </c>
      <c r="H1007" s="185" t="s">
        <v>3631</v>
      </c>
      <c r="I1007" s="185"/>
      <c r="J1007" s="185" t="s">
        <v>142</v>
      </c>
      <c r="K1007" s="185" t="s">
        <v>3632</v>
      </c>
      <c r="L1007" s="177"/>
    </row>
    <row r="1008" spans="1:12" ht="81.599999999999994" customHeight="1">
      <c r="A1008" s="193">
        <v>14</v>
      </c>
      <c r="B1008" s="185" t="s">
        <v>3639</v>
      </c>
      <c r="C1008" s="181" t="s">
        <v>3640</v>
      </c>
      <c r="D1008" s="181"/>
      <c r="E1008" s="181" t="s">
        <v>3641</v>
      </c>
      <c r="F1008" s="272">
        <v>0.16</v>
      </c>
      <c r="G1008" s="185" t="s">
        <v>157</v>
      </c>
      <c r="H1008" s="185" t="s">
        <v>3631</v>
      </c>
      <c r="I1008" s="185" t="s">
        <v>159</v>
      </c>
      <c r="J1008" s="185"/>
      <c r="K1008" s="185" t="s">
        <v>3632</v>
      </c>
      <c r="L1008" s="177"/>
    </row>
    <row r="1009" spans="1:12" ht="81.599999999999994" customHeight="1">
      <c r="A1009" s="193">
        <v>15</v>
      </c>
      <c r="B1009" s="185" t="s">
        <v>3642</v>
      </c>
      <c r="C1009" s="181" t="s">
        <v>3640</v>
      </c>
      <c r="D1009" s="181"/>
      <c r="E1009" s="181" t="s">
        <v>3643</v>
      </c>
      <c r="F1009" s="272">
        <v>0.16</v>
      </c>
      <c r="G1009" s="185" t="s">
        <v>157</v>
      </c>
      <c r="H1009" s="185" t="s">
        <v>3631</v>
      </c>
      <c r="I1009" s="185" t="s">
        <v>159</v>
      </c>
      <c r="J1009" s="185"/>
      <c r="K1009" s="185" t="s">
        <v>3632</v>
      </c>
      <c r="L1009" s="177"/>
    </row>
    <row r="1010" spans="1:12" ht="81.599999999999994" customHeight="1">
      <c r="A1010" s="193">
        <v>16</v>
      </c>
      <c r="B1010" s="185" t="s">
        <v>3644</v>
      </c>
      <c r="C1010" s="181" t="s">
        <v>3640</v>
      </c>
      <c r="D1010" s="181"/>
      <c r="E1010" s="181" t="s">
        <v>3645</v>
      </c>
      <c r="F1010" s="272">
        <v>0.2</v>
      </c>
      <c r="G1010" s="185" t="s">
        <v>157</v>
      </c>
      <c r="H1010" s="185" t="s">
        <v>3631</v>
      </c>
      <c r="I1010" s="185" t="s">
        <v>159</v>
      </c>
      <c r="J1010" s="185"/>
      <c r="K1010" s="185" t="s">
        <v>3632</v>
      </c>
      <c r="L1010" s="177"/>
    </row>
    <row r="1011" spans="1:12" ht="46.95" customHeight="1">
      <c r="A1011" s="202"/>
      <c r="B1011" s="252" t="s">
        <v>3646</v>
      </c>
      <c r="C1011" s="177"/>
      <c r="D1011" s="177"/>
      <c r="E1011" s="177"/>
      <c r="F1011" s="262">
        <v>56.59</v>
      </c>
      <c r="G1011" s="252"/>
      <c r="H1011" s="252"/>
      <c r="I1011" s="252"/>
      <c r="J1011" s="252"/>
      <c r="K1011" s="252"/>
      <c r="L1011" s="177"/>
    </row>
    <row r="1012" spans="1:12" ht="72">
      <c r="A1012" s="193">
        <v>1</v>
      </c>
      <c r="B1012" s="185" t="s">
        <v>3647</v>
      </c>
      <c r="C1012" s="181" t="s">
        <v>3648</v>
      </c>
      <c r="D1012" s="181"/>
      <c r="E1012" s="181" t="s">
        <v>3649</v>
      </c>
      <c r="F1012" s="272">
        <v>5.48</v>
      </c>
      <c r="G1012" s="185"/>
      <c r="H1012" s="185" t="s">
        <v>3578</v>
      </c>
      <c r="I1012" s="185" t="s">
        <v>3579</v>
      </c>
      <c r="J1012" s="185"/>
      <c r="K1012" s="185" t="s">
        <v>3650</v>
      </c>
      <c r="L1012" s="177"/>
    </row>
    <row r="1013" spans="1:12" ht="93.6" customHeight="1">
      <c r="A1013" s="193">
        <v>2</v>
      </c>
      <c r="B1013" s="185" t="s">
        <v>3651</v>
      </c>
      <c r="C1013" s="181" t="s">
        <v>3652</v>
      </c>
      <c r="D1013" s="181"/>
      <c r="E1013" s="181" t="s">
        <v>3653</v>
      </c>
      <c r="F1013" s="272">
        <v>1.55</v>
      </c>
      <c r="G1013" s="185" t="s">
        <v>3654</v>
      </c>
      <c r="H1013" s="185" t="s">
        <v>3655</v>
      </c>
      <c r="I1013" s="185" t="s">
        <v>159</v>
      </c>
      <c r="J1013" s="185"/>
      <c r="K1013" s="185" t="s">
        <v>3656</v>
      </c>
      <c r="L1013" s="177"/>
    </row>
    <row r="1014" spans="1:12" ht="72">
      <c r="A1014" s="193">
        <v>3</v>
      </c>
      <c r="B1014" s="185" t="s">
        <v>3657</v>
      </c>
      <c r="C1014" s="181" t="s">
        <v>3652</v>
      </c>
      <c r="D1014" s="181"/>
      <c r="E1014" s="181" t="s">
        <v>3658</v>
      </c>
      <c r="F1014" s="272">
        <v>49.55</v>
      </c>
      <c r="G1014" s="185" t="s">
        <v>3654</v>
      </c>
      <c r="H1014" s="185" t="s">
        <v>3655</v>
      </c>
      <c r="I1014" s="185" t="s">
        <v>3659</v>
      </c>
      <c r="J1014" s="185"/>
      <c r="K1014" s="185" t="s">
        <v>3656</v>
      </c>
      <c r="L1014" s="177"/>
    </row>
    <row r="1015" spans="1:12" ht="40.950000000000003" customHeight="1">
      <c r="A1015" s="202"/>
      <c r="B1015" s="252" t="s">
        <v>3660</v>
      </c>
      <c r="C1015" s="177"/>
      <c r="D1015" s="177"/>
      <c r="E1015" s="177"/>
      <c r="F1015" s="262">
        <v>10</v>
      </c>
      <c r="G1015" s="252"/>
      <c r="H1015" s="252"/>
      <c r="I1015" s="252"/>
      <c r="J1015" s="252"/>
      <c r="K1015" s="252"/>
      <c r="L1015" s="177"/>
    </row>
    <row r="1016" spans="1:12" ht="108">
      <c r="A1016" s="193">
        <v>1</v>
      </c>
      <c r="B1016" s="185" t="s">
        <v>3661</v>
      </c>
      <c r="C1016" s="181" t="s">
        <v>3662</v>
      </c>
      <c r="D1016" s="181"/>
      <c r="E1016" s="181" t="s">
        <v>3663</v>
      </c>
      <c r="F1016" s="272">
        <v>10</v>
      </c>
      <c r="G1016" s="185" t="s">
        <v>3664</v>
      </c>
      <c r="H1016" s="185" t="s">
        <v>3600</v>
      </c>
      <c r="I1016" s="185"/>
      <c r="J1016" s="185" t="s">
        <v>3665</v>
      </c>
      <c r="K1016" s="185" t="s">
        <v>3666</v>
      </c>
      <c r="L1016" s="177"/>
    </row>
    <row r="1017" spans="1:12" ht="37.200000000000003" customHeight="1">
      <c r="A1017" s="202"/>
      <c r="B1017" s="252" t="s">
        <v>3667</v>
      </c>
      <c r="C1017" s="177"/>
      <c r="D1017" s="177"/>
      <c r="E1017" s="177"/>
      <c r="F1017" s="262">
        <v>2.91</v>
      </c>
      <c r="G1017" s="252"/>
      <c r="H1017" s="252"/>
      <c r="I1017" s="252"/>
      <c r="J1017" s="252"/>
      <c r="K1017" s="252"/>
      <c r="L1017" s="177"/>
    </row>
    <row r="1018" spans="1:12" ht="72">
      <c r="A1018" s="193">
        <v>1</v>
      </c>
      <c r="B1018" s="185" t="s">
        <v>3668</v>
      </c>
      <c r="C1018" s="181" t="s">
        <v>3669</v>
      </c>
      <c r="D1018" s="181"/>
      <c r="E1018" s="181" t="s">
        <v>3670</v>
      </c>
      <c r="F1018" s="272">
        <v>2</v>
      </c>
      <c r="G1018" s="185" t="s">
        <v>3609</v>
      </c>
      <c r="H1018" s="185" t="s">
        <v>3600</v>
      </c>
      <c r="I1018" s="185" t="s">
        <v>159</v>
      </c>
      <c r="J1018" s="185"/>
      <c r="K1018" s="185" t="s">
        <v>3671</v>
      </c>
      <c r="L1018" s="177"/>
    </row>
    <row r="1019" spans="1:12" ht="72">
      <c r="A1019" s="193">
        <v>2</v>
      </c>
      <c r="B1019" s="185" t="s">
        <v>3672</v>
      </c>
      <c r="C1019" s="181" t="s">
        <v>3669</v>
      </c>
      <c r="D1019" s="181"/>
      <c r="E1019" s="181" t="s">
        <v>3673</v>
      </c>
      <c r="F1019" s="272">
        <v>0.91</v>
      </c>
      <c r="G1019" s="185" t="s">
        <v>630</v>
      </c>
      <c r="H1019" s="185" t="s">
        <v>3674</v>
      </c>
      <c r="I1019" s="185" t="s">
        <v>159</v>
      </c>
      <c r="J1019" s="185"/>
      <c r="K1019" s="185" t="s">
        <v>3675</v>
      </c>
      <c r="L1019" s="177"/>
    </row>
    <row r="1020" spans="1:12" ht="44.4" customHeight="1">
      <c r="A1020" s="202"/>
      <c r="B1020" s="178" t="s">
        <v>3677</v>
      </c>
      <c r="C1020" s="264">
        <f t="shared" ref="C1020:E1020" si="69">COUNTA(C1021:C1034)</f>
        <v>14</v>
      </c>
      <c r="D1020" s="264">
        <f t="shared" si="69"/>
        <v>14</v>
      </c>
      <c r="E1020" s="264">
        <f t="shared" si="69"/>
        <v>14</v>
      </c>
      <c r="F1020" s="262">
        <f>SUM(F1021:F1034)</f>
        <v>386.61435000000006</v>
      </c>
      <c r="G1020" s="177">
        <f t="shared" ref="G1020:L1020" si="70">COUNTA(G1021:G1034)</f>
        <v>14</v>
      </c>
      <c r="H1020" s="177">
        <f t="shared" si="70"/>
        <v>14</v>
      </c>
      <c r="I1020" s="177">
        <f t="shared" si="70"/>
        <v>0</v>
      </c>
      <c r="J1020" s="177">
        <f t="shared" si="70"/>
        <v>14</v>
      </c>
      <c r="K1020" s="177">
        <f t="shared" si="70"/>
        <v>11</v>
      </c>
      <c r="L1020" s="177">
        <f t="shared" si="70"/>
        <v>0</v>
      </c>
    </row>
    <row r="1021" spans="1:12" ht="72">
      <c r="A1021" s="181">
        <v>1</v>
      </c>
      <c r="B1021" s="187" t="s">
        <v>3678</v>
      </c>
      <c r="C1021" s="253" t="s">
        <v>3679</v>
      </c>
      <c r="D1021" s="253" t="s">
        <v>3680</v>
      </c>
      <c r="E1021" s="253" t="s">
        <v>3681</v>
      </c>
      <c r="F1021" s="272">
        <v>0.14000000000000001</v>
      </c>
      <c r="G1021" s="253" t="s">
        <v>3682</v>
      </c>
      <c r="H1021" s="253" t="s">
        <v>3683</v>
      </c>
      <c r="I1021" s="253"/>
      <c r="J1021" s="181" t="s">
        <v>44</v>
      </c>
      <c r="K1021" s="253" t="s">
        <v>3684</v>
      </c>
      <c r="L1021" s="194"/>
    </row>
    <row r="1022" spans="1:12" ht="72">
      <c r="A1022" s="181">
        <v>2</v>
      </c>
      <c r="B1022" s="187" t="s">
        <v>3685</v>
      </c>
      <c r="C1022" s="253" t="s">
        <v>3686</v>
      </c>
      <c r="D1022" s="253" t="s">
        <v>3687</v>
      </c>
      <c r="E1022" s="253" t="s">
        <v>3688</v>
      </c>
      <c r="F1022" s="272">
        <v>10</v>
      </c>
      <c r="G1022" s="253" t="s">
        <v>3689</v>
      </c>
      <c r="H1022" s="253" t="s">
        <v>3690</v>
      </c>
      <c r="I1022" s="253"/>
      <c r="J1022" s="253" t="s">
        <v>44</v>
      </c>
      <c r="K1022" s="253"/>
      <c r="L1022" s="181"/>
    </row>
    <row r="1023" spans="1:12" ht="72">
      <c r="A1023" s="181">
        <v>3</v>
      </c>
      <c r="B1023" s="187" t="s">
        <v>3691</v>
      </c>
      <c r="C1023" s="253" t="s">
        <v>3692</v>
      </c>
      <c r="D1023" s="253" t="s">
        <v>3693</v>
      </c>
      <c r="E1023" s="253" t="s">
        <v>3694</v>
      </c>
      <c r="F1023" s="272">
        <v>2.04</v>
      </c>
      <c r="G1023" s="253" t="s">
        <v>3695</v>
      </c>
      <c r="H1023" s="253" t="s">
        <v>3696</v>
      </c>
      <c r="I1023" s="253"/>
      <c r="J1023" s="253" t="s">
        <v>44</v>
      </c>
      <c r="K1023" s="253"/>
      <c r="L1023" s="181"/>
    </row>
    <row r="1024" spans="1:12" ht="144">
      <c r="A1024" s="181">
        <v>4</v>
      </c>
      <c r="B1024" s="187" t="s">
        <v>3697</v>
      </c>
      <c r="C1024" s="253" t="s">
        <v>3698</v>
      </c>
      <c r="D1024" s="253" t="s">
        <v>3699</v>
      </c>
      <c r="E1024" s="253" t="s">
        <v>3700</v>
      </c>
      <c r="F1024" s="272">
        <v>0.30935000000000001</v>
      </c>
      <c r="G1024" s="253" t="s">
        <v>3701</v>
      </c>
      <c r="H1024" s="253" t="s">
        <v>3702</v>
      </c>
      <c r="I1024" s="253"/>
      <c r="J1024" s="253" t="s">
        <v>44</v>
      </c>
      <c r="K1024" s="253" t="s">
        <v>3684</v>
      </c>
      <c r="L1024" s="194"/>
    </row>
    <row r="1025" spans="1:12" ht="144">
      <c r="A1025" s="181">
        <v>5</v>
      </c>
      <c r="B1025" s="187" t="s">
        <v>3703</v>
      </c>
      <c r="C1025" s="253" t="s">
        <v>3704</v>
      </c>
      <c r="D1025" s="253" t="s">
        <v>3705</v>
      </c>
      <c r="E1025" s="253" t="s">
        <v>3706</v>
      </c>
      <c r="F1025" s="272">
        <v>4.2</v>
      </c>
      <c r="G1025" s="253" t="s">
        <v>3707</v>
      </c>
      <c r="H1025" s="253" t="s">
        <v>3708</v>
      </c>
      <c r="I1025" s="253"/>
      <c r="J1025" s="253" t="s">
        <v>44</v>
      </c>
      <c r="K1025" s="253" t="s">
        <v>3709</v>
      </c>
      <c r="L1025" s="194"/>
    </row>
    <row r="1026" spans="1:12" ht="90">
      <c r="A1026" s="181">
        <v>6</v>
      </c>
      <c r="B1026" s="187" t="s">
        <v>3710</v>
      </c>
      <c r="C1026" s="253" t="s">
        <v>3711</v>
      </c>
      <c r="D1026" s="193">
        <v>37122000198</v>
      </c>
      <c r="E1026" s="253" t="s">
        <v>3712</v>
      </c>
      <c r="F1026" s="272">
        <v>12.6</v>
      </c>
      <c r="G1026" s="253" t="s">
        <v>3713</v>
      </c>
      <c r="H1026" s="253" t="s">
        <v>3714</v>
      </c>
      <c r="I1026" s="253"/>
      <c r="J1026" s="253" t="s">
        <v>44</v>
      </c>
      <c r="K1026" s="253" t="s">
        <v>3715</v>
      </c>
      <c r="L1026" s="181"/>
    </row>
    <row r="1027" spans="1:12" ht="90">
      <c r="A1027" s="181">
        <v>7</v>
      </c>
      <c r="B1027" s="187" t="s">
        <v>3716</v>
      </c>
      <c r="C1027" s="253" t="s">
        <v>3717</v>
      </c>
      <c r="D1027" s="253" t="s">
        <v>3718</v>
      </c>
      <c r="E1027" s="253" t="s">
        <v>3719</v>
      </c>
      <c r="F1027" s="272">
        <v>19</v>
      </c>
      <c r="G1027" s="253" t="s">
        <v>3720</v>
      </c>
      <c r="H1027" s="253" t="s">
        <v>3721</v>
      </c>
      <c r="I1027" s="253"/>
      <c r="J1027" s="253" t="s">
        <v>44</v>
      </c>
      <c r="K1027" s="253" t="s">
        <v>3722</v>
      </c>
      <c r="L1027" s="181"/>
    </row>
    <row r="1028" spans="1:12" ht="108">
      <c r="A1028" s="181">
        <v>8</v>
      </c>
      <c r="B1028" s="187" t="s">
        <v>3723</v>
      </c>
      <c r="C1028" s="253" t="s">
        <v>3724</v>
      </c>
      <c r="D1028" s="253" t="s">
        <v>3725</v>
      </c>
      <c r="E1028" s="253" t="s">
        <v>3726</v>
      </c>
      <c r="F1028" s="272">
        <v>22.2</v>
      </c>
      <c r="G1028" s="253" t="s">
        <v>3727</v>
      </c>
      <c r="H1028" s="253" t="s">
        <v>3721</v>
      </c>
      <c r="I1028" s="253"/>
      <c r="J1028" s="253" t="s">
        <v>44</v>
      </c>
      <c r="K1028" s="253"/>
      <c r="L1028" s="194"/>
    </row>
    <row r="1029" spans="1:12" ht="96.75" customHeight="1">
      <c r="A1029" s="181">
        <v>9</v>
      </c>
      <c r="B1029" s="187" t="s">
        <v>3728</v>
      </c>
      <c r="C1029" s="253" t="s">
        <v>3729</v>
      </c>
      <c r="D1029" s="253" t="s">
        <v>3730</v>
      </c>
      <c r="E1029" s="253" t="s">
        <v>3731</v>
      </c>
      <c r="F1029" s="272">
        <v>10</v>
      </c>
      <c r="G1029" s="253" t="s">
        <v>3732</v>
      </c>
      <c r="H1029" s="253" t="s">
        <v>3721</v>
      </c>
      <c r="I1029" s="253"/>
      <c r="J1029" s="253" t="s">
        <v>44</v>
      </c>
      <c r="K1029" s="253" t="s">
        <v>3733</v>
      </c>
      <c r="L1029" s="194"/>
    </row>
    <row r="1030" spans="1:12" ht="166.5" customHeight="1">
      <c r="A1030" s="181">
        <v>10</v>
      </c>
      <c r="B1030" s="187" t="s">
        <v>3734</v>
      </c>
      <c r="C1030" s="253" t="s">
        <v>3735</v>
      </c>
      <c r="D1030" s="253" t="s">
        <v>3736</v>
      </c>
      <c r="E1030" s="253" t="s">
        <v>3737</v>
      </c>
      <c r="F1030" s="272">
        <v>152.02500000000001</v>
      </c>
      <c r="G1030" s="253" t="s">
        <v>3738</v>
      </c>
      <c r="H1030" s="253" t="s">
        <v>3721</v>
      </c>
      <c r="I1030" s="253"/>
      <c r="J1030" s="253" t="s">
        <v>44</v>
      </c>
      <c r="K1030" s="253" t="s">
        <v>3739</v>
      </c>
      <c r="L1030" s="194"/>
    </row>
    <row r="1031" spans="1:12" ht="90">
      <c r="A1031" s="181">
        <v>11</v>
      </c>
      <c r="B1031" s="187" t="s">
        <v>3740</v>
      </c>
      <c r="C1031" s="253" t="s">
        <v>3741</v>
      </c>
      <c r="D1031" s="253" t="s">
        <v>3742</v>
      </c>
      <c r="E1031" s="253" t="s">
        <v>3743</v>
      </c>
      <c r="F1031" s="272">
        <v>12.5</v>
      </c>
      <c r="G1031" s="253" t="s">
        <v>3732</v>
      </c>
      <c r="H1031" s="253" t="s">
        <v>3721</v>
      </c>
      <c r="I1031" s="253"/>
      <c r="J1031" s="253" t="s">
        <v>44</v>
      </c>
      <c r="K1031" s="253" t="s">
        <v>3744</v>
      </c>
      <c r="L1031" s="194"/>
    </row>
    <row r="1032" spans="1:12" ht="72">
      <c r="A1032" s="181">
        <v>12</v>
      </c>
      <c r="B1032" s="187" t="s">
        <v>3745</v>
      </c>
      <c r="C1032" s="253" t="s">
        <v>3746</v>
      </c>
      <c r="D1032" s="253" t="s">
        <v>3747</v>
      </c>
      <c r="E1032" s="253" t="s">
        <v>3748</v>
      </c>
      <c r="F1032" s="272">
        <v>26</v>
      </c>
      <c r="G1032" s="253" t="s">
        <v>3732</v>
      </c>
      <c r="H1032" s="253" t="s">
        <v>3721</v>
      </c>
      <c r="I1032" s="253"/>
      <c r="J1032" s="253" t="s">
        <v>44</v>
      </c>
      <c r="K1032" s="253" t="s">
        <v>3744</v>
      </c>
      <c r="L1032" s="194"/>
    </row>
    <row r="1033" spans="1:12" ht="108">
      <c r="A1033" s="181">
        <v>13</v>
      </c>
      <c r="B1033" s="182" t="s">
        <v>3749</v>
      </c>
      <c r="C1033" s="181" t="s">
        <v>3750</v>
      </c>
      <c r="D1033" s="193" t="s">
        <v>3751</v>
      </c>
      <c r="E1033" s="253" t="s">
        <v>3752</v>
      </c>
      <c r="F1033" s="272">
        <v>58.62</v>
      </c>
      <c r="G1033" s="253" t="s">
        <v>3753</v>
      </c>
      <c r="H1033" s="253" t="s">
        <v>3754</v>
      </c>
      <c r="I1033" s="253"/>
      <c r="J1033" s="253" t="s">
        <v>44</v>
      </c>
      <c r="K1033" s="253" t="s">
        <v>3755</v>
      </c>
      <c r="L1033" s="194"/>
    </row>
    <row r="1034" spans="1:12" ht="90">
      <c r="A1034" s="181">
        <v>14</v>
      </c>
      <c r="B1034" s="187" t="s">
        <v>3756</v>
      </c>
      <c r="C1034" s="253" t="s">
        <v>3757</v>
      </c>
      <c r="D1034" s="253" t="s">
        <v>3758</v>
      </c>
      <c r="E1034" s="253" t="s">
        <v>3759</v>
      </c>
      <c r="F1034" s="272">
        <v>56.98</v>
      </c>
      <c r="G1034" s="253" t="s">
        <v>3732</v>
      </c>
      <c r="H1034" s="253" t="s">
        <v>3721</v>
      </c>
      <c r="I1034" s="253"/>
      <c r="J1034" s="253" t="s">
        <v>44</v>
      </c>
      <c r="K1034" s="253" t="s">
        <v>3744</v>
      </c>
      <c r="L1034" s="194"/>
    </row>
    <row r="1035" spans="1:12" ht="55.2" customHeight="1">
      <c r="A1035" s="202"/>
      <c r="B1035" s="178" t="s">
        <v>3761</v>
      </c>
      <c r="C1035" s="264">
        <f t="shared" ref="C1035:E1035" si="71">COUNTA(C1036:C1055)</f>
        <v>20</v>
      </c>
      <c r="D1035" s="264">
        <f t="shared" si="71"/>
        <v>20</v>
      </c>
      <c r="E1035" s="264">
        <f t="shared" si="71"/>
        <v>20</v>
      </c>
      <c r="F1035" s="262">
        <f t="shared" ref="F1035:L1035" si="72">SUM(F1036:F1055)</f>
        <v>899.58209000000011</v>
      </c>
      <c r="G1035" s="180">
        <f t="shared" si="72"/>
        <v>0</v>
      </c>
      <c r="H1035" s="180">
        <f t="shared" si="72"/>
        <v>0</v>
      </c>
      <c r="I1035" s="180">
        <f t="shared" si="72"/>
        <v>0</v>
      </c>
      <c r="J1035" s="180">
        <f t="shared" si="72"/>
        <v>0</v>
      </c>
      <c r="K1035" s="180">
        <f t="shared" si="72"/>
        <v>0</v>
      </c>
      <c r="L1035" s="180">
        <f t="shared" si="72"/>
        <v>0</v>
      </c>
    </row>
    <row r="1036" spans="1:12" ht="72">
      <c r="A1036" s="193">
        <v>1</v>
      </c>
      <c r="B1036" s="182" t="s">
        <v>3762</v>
      </c>
      <c r="C1036" s="253" t="s">
        <v>3763</v>
      </c>
      <c r="D1036" s="181" t="s">
        <v>3764</v>
      </c>
      <c r="E1036" s="181" t="s">
        <v>3765</v>
      </c>
      <c r="F1036" s="272">
        <v>2.4430000000000001</v>
      </c>
      <c r="G1036" s="181" t="s">
        <v>743</v>
      </c>
      <c r="H1036" s="181" t="s">
        <v>3766</v>
      </c>
      <c r="I1036" s="181"/>
      <c r="J1036" s="181" t="s">
        <v>44</v>
      </c>
      <c r="K1036" s="181"/>
      <c r="L1036" s="181"/>
    </row>
    <row r="1037" spans="1:12" ht="90">
      <c r="A1037" s="193">
        <v>2</v>
      </c>
      <c r="B1037" s="182" t="s">
        <v>3767</v>
      </c>
      <c r="C1037" s="253" t="s">
        <v>3768</v>
      </c>
      <c r="D1037" s="253" t="s">
        <v>3769</v>
      </c>
      <c r="E1037" s="181" t="s">
        <v>3770</v>
      </c>
      <c r="F1037" s="272">
        <v>4.0529000000000002</v>
      </c>
      <c r="G1037" s="181" t="s">
        <v>743</v>
      </c>
      <c r="H1037" s="181" t="s">
        <v>3771</v>
      </c>
      <c r="I1037" s="194"/>
      <c r="J1037" s="181" t="s">
        <v>44</v>
      </c>
      <c r="K1037" s="181" t="s">
        <v>3772</v>
      </c>
      <c r="L1037" s="181"/>
    </row>
    <row r="1038" spans="1:12" ht="108">
      <c r="A1038" s="193">
        <v>3</v>
      </c>
      <c r="B1038" s="182" t="s">
        <v>3773</v>
      </c>
      <c r="C1038" s="253" t="s">
        <v>3774</v>
      </c>
      <c r="D1038" s="273" t="s">
        <v>3775</v>
      </c>
      <c r="E1038" s="181" t="s">
        <v>3776</v>
      </c>
      <c r="F1038" s="272">
        <v>2.7711999999999999</v>
      </c>
      <c r="G1038" s="181" t="s">
        <v>2046</v>
      </c>
      <c r="H1038" s="181" t="s">
        <v>3777</v>
      </c>
      <c r="I1038" s="194"/>
      <c r="J1038" s="181" t="s">
        <v>44</v>
      </c>
      <c r="K1038" s="181"/>
      <c r="L1038" s="181"/>
    </row>
    <row r="1039" spans="1:12" ht="108">
      <c r="A1039" s="193">
        <v>4</v>
      </c>
      <c r="B1039" s="182" t="s">
        <v>3778</v>
      </c>
      <c r="C1039" s="253" t="s">
        <v>3779</v>
      </c>
      <c r="D1039" s="254" t="s">
        <v>3780</v>
      </c>
      <c r="E1039" s="181" t="s">
        <v>3781</v>
      </c>
      <c r="F1039" s="272">
        <v>1.5925</v>
      </c>
      <c r="G1039" s="181" t="s">
        <v>3782</v>
      </c>
      <c r="H1039" s="181" t="s">
        <v>3777</v>
      </c>
      <c r="I1039" s="194"/>
      <c r="J1039" s="181" t="s">
        <v>44</v>
      </c>
      <c r="K1039" s="181"/>
      <c r="L1039" s="181"/>
    </row>
    <row r="1040" spans="1:12" ht="108">
      <c r="A1040" s="193">
        <v>5</v>
      </c>
      <c r="B1040" s="187" t="s">
        <v>3783</v>
      </c>
      <c r="C1040" s="253" t="s">
        <v>3784</v>
      </c>
      <c r="D1040" s="253" t="s">
        <v>3785</v>
      </c>
      <c r="E1040" s="253" t="s">
        <v>3786</v>
      </c>
      <c r="F1040" s="272">
        <v>19.8</v>
      </c>
      <c r="G1040" s="253" t="s">
        <v>743</v>
      </c>
      <c r="H1040" s="253" t="s">
        <v>3787</v>
      </c>
      <c r="I1040" s="253"/>
      <c r="J1040" s="253" t="s">
        <v>44</v>
      </c>
      <c r="K1040" s="253" t="s">
        <v>3788</v>
      </c>
      <c r="L1040" s="181"/>
    </row>
    <row r="1041" spans="1:12" ht="126">
      <c r="A1041" s="193">
        <v>6</v>
      </c>
      <c r="B1041" s="187" t="s">
        <v>3789</v>
      </c>
      <c r="C1041" s="253" t="s">
        <v>3790</v>
      </c>
      <c r="D1041" s="253" t="s">
        <v>3791</v>
      </c>
      <c r="E1041" s="253" t="s">
        <v>3792</v>
      </c>
      <c r="F1041" s="272">
        <v>38.968000000000004</v>
      </c>
      <c r="G1041" s="253" t="s">
        <v>743</v>
      </c>
      <c r="H1041" s="253" t="s">
        <v>3793</v>
      </c>
      <c r="I1041" s="253"/>
      <c r="J1041" s="253" t="s">
        <v>44</v>
      </c>
      <c r="K1041" s="253" t="s">
        <v>3794</v>
      </c>
      <c r="L1041" s="181"/>
    </row>
    <row r="1042" spans="1:12" ht="54">
      <c r="A1042" s="193">
        <v>7</v>
      </c>
      <c r="B1042" s="187" t="s">
        <v>3795</v>
      </c>
      <c r="C1042" s="253" t="s">
        <v>3790</v>
      </c>
      <c r="D1042" s="253" t="s">
        <v>3796</v>
      </c>
      <c r="E1042" s="253" t="s">
        <v>3797</v>
      </c>
      <c r="F1042" s="272">
        <v>5.9059999999999997</v>
      </c>
      <c r="G1042" s="253" t="s">
        <v>743</v>
      </c>
      <c r="H1042" s="253" t="s">
        <v>3798</v>
      </c>
      <c r="I1042" s="253"/>
      <c r="J1042" s="253" t="s">
        <v>44</v>
      </c>
      <c r="K1042" s="253"/>
      <c r="L1042" s="181"/>
    </row>
    <row r="1043" spans="1:12" ht="72">
      <c r="A1043" s="193">
        <v>8</v>
      </c>
      <c r="B1043" s="187" t="s">
        <v>3799</v>
      </c>
      <c r="C1043" s="253" t="s">
        <v>3800</v>
      </c>
      <c r="D1043" s="253" t="s">
        <v>3801</v>
      </c>
      <c r="E1043" s="253" t="s">
        <v>3802</v>
      </c>
      <c r="F1043" s="272">
        <v>15.733000000000001</v>
      </c>
      <c r="G1043" s="253" t="s">
        <v>743</v>
      </c>
      <c r="H1043" s="253" t="s">
        <v>3803</v>
      </c>
      <c r="I1043" s="253"/>
      <c r="J1043" s="253" t="s">
        <v>44</v>
      </c>
      <c r="K1043" s="253" t="s">
        <v>3804</v>
      </c>
      <c r="L1043" s="181"/>
    </row>
    <row r="1044" spans="1:12" ht="54">
      <c r="A1044" s="193">
        <v>9</v>
      </c>
      <c r="B1044" s="187" t="s">
        <v>3805</v>
      </c>
      <c r="C1044" s="253" t="s">
        <v>3806</v>
      </c>
      <c r="D1044" s="253" t="s">
        <v>3807</v>
      </c>
      <c r="E1044" s="253" t="s">
        <v>3808</v>
      </c>
      <c r="F1044" s="272">
        <v>200</v>
      </c>
      <c r="G1044" s="253" t="s">
        <v>743</v>
      </c>
      <c r="H1044" s="253" t="s">
        <v>3809</v>
      </c>
      <c r="I1044" s="253"/>
      <c r="J1044" s="253" t="s">
        <v>44</v>
      </c>
      <c r="K1044" s="253"/>
      <c r="L1044" s="181"/>
    </row>
    <row r="1045" spans="1:12" ht="162">
      <c r="A1045" s="193">
        <v>10</v>
      </c>
      <c r="B1045" s="187" t="s">
        <v>3810</v>
      </c>
      <c r="C1045" s="253" t="s">
        <v>3800</v>
      </c>
      <c r="D1045" s="253" t="s">
        <v>3811</v>
      </c>
      <c r="E1045" s="253" t="s">
        <v>3812</v>
      </c>
      <c r="F1045" s="272">
        <v>3.7917000000000001</v>
      </c>
      <c r="G1045" s="253" t="s">
        <v>733</v>
      </c>
      <c r="H1045" s="253" t="s">
        <v>3813</v>
      </c>
      <c r="I1045" s="253"/>
      <c r="J1045" s="253" t="s">
        <v>44</v>
      </c>
      <c r="K1045" s="253"/>
      <c r="L1045" s="181"/>
    </row>
    <row r="1046" spans="1:12" ht="72">
      <c r="A1046" s="193">
        <v>11</v>
      </c>
      <c r="B1046" s="187" t="s">
        <v>3814</v>
      </c>
      <c r="C1046" s="253" t="s">
        <v>3815</v>
      </c>
      <c r="D1046" s="253" t="s">
        <v>3816</v>
      </c>
      <c r="E1046" s="253" t="s">
        <v>3817</v>
      </c>
      <c r="F1046" s="272">
        <v>153.47120000000001</v>
      </c>
      <c r="G1046" s="253" t="s">
        <v>2046</v>
      </c>
      <c r="H1046" s="253" t="s">
        <v>3818</v>
      </c>
      <c r="I1046" s="253"/>
      <c r="J1046" s="253" t="s">
        <v>44</v>
      </c>
      <c r="K1046" s="253" t="s">
        <v>3788</v>
      </c>
      <c r="L1046" s="181"/>
    </row>
    <row r="1047" spans="1:12" ht="72">
      <c r="A1047" s="193">
        <v>12</v>
      </c>
      <c r="B1047" s="187" t="s">
        <v>3819</v>
      </c>
      <c r="C1047" s="253" t="s">
        <v>3820</v>
      </c>
      <c r="D1047" s="253" t="s">
        <v>3821</v>
      </c>
      <c r="E1047" s="253" t="s">
        <v>3822</v>
      </c>
      <c r="F1047" s="272">
        <v>0.28689999999999999</v>
      </c>
      <c r="G1047" s="253" t="s">
        <v>743</v>
      </c>
      <c r="H1047" s="253" t="s">
        <v>3823</v>
      </c>
      <c r="I1047" s="253" t="s">
        <v>44</v>
      </c>
      <c r="J1047" s="253"/>
      <c r="K1047" s="253" t="s">
        <v>3824</v>
      </c>
      <c r="L1047" s="181"/>
    </row>
    <row r="1048" spans="1:12" ht="72">
      <c r="A1048" s="193">
        <v>13</v>
      </c>
      <c r="B1048" s="187" t="s">
        <v>3825</v>
      </c>
      <c r="C1048" s="253" t="s">
        <v>3826</v>
      </c>
      <c r="D1048" s="253" t="s">
        <v>3827</v>
      </c>
      <c r="E1048" s="253" t="s">
        <v>3828</v>
      </c>
      <c r="F1048" s="272">
        <v>0.88698999999999995</v>
      </c>
      <c r="G1048" s="253" t="s">
        <v>743</v>
      </c>
      <c r="H1048" s="253" t="s">
        <v>3829</v>
      </c>
      <c r="I1048" s="253" t="s">
        <v>44</v>
      </c>
      <c r="J1048" s="253"/>
      <c r="K1048" s="253" t="s">
        <v>1587</v>
      </c>
      <c r="L1048" s="181"/>
    </row>
    <row r="1049" spans="1:12" ht="54">
      <c r="A1049" s="193">
        <v>14</v>
      </c>
      <c r="B1049" s="187" t="s">
        <v>3830</v>
      </c>
      <c r="C1049" s="253" t="s">
        <v>3831</v>
      </c>
      <c r="D1049" s="253" t="s">
        <v>3832</v>
      </c>
      <c r="E1049" s="253" t="s">
        <v>3833</v>
      </c>
      <c r="F1049" s="272">
        <v>2.319</v>
      </c>
      <c r="G1049" s="253" t="s">
        <v>743</v>
      </c>
      <c r="H1049" s="253" t="s">
        <v>3834</v>
      </c>
      <c r="I1049" s="253"/>
      <c r="J1049" s="253" t="s">
        <v>44</v>
      </c>
      <c r="K1049" s="253"/>
      <c r="L1049" s="181"/>
    </row>
    <row r="1050" spans="1:12" ht="90">
      <c r="A1050" s="193">
        <v>15</v>
      </c>
      <c r="B1050" s="187" t="s">
        <v>3835</v>
      </c>
      <c r="C1050" s="253" t="s">
        <v>3836</v>
      </c>
      <c r="D1050" s="253" t="s">
        <v>3837</v>
      </c>
      <c r="E1050" s="253" t="s">
        <v>3838</v>
      </c>
      <c r="F1050" s="272">
        <v>3.3126000000000002</v>
      </c>
      <c r="G1050" s="253" t="s">
        <v>756</v>
      </c>
      <c r="H1050" s="253" t="s">
        <v>3839</v>
      </c>
      <c r="I1050" s="253"/>
      <c r="J1050" s="253" t="s">
        <v>44</v>
      </c>
      <c r="K1050" s="181"/>
      <c r="L1050" s="181"/>
    </row>
    <row r="1051" spans="1:12" ht="54">
      <c r="A1051" s="193">
        <v>16</v>
      </c>
      <c r="B1051" s="187" t="s">
        <v>3840</v>
      </c>
      <c r="C1051" s="253" t="s">
        <v>3841</v>
      </c>
      <c r="D1051" s="253" t="s">
        <v>3842</v>
      </c>
      <c r="E1051" s="253" t="s">
        <v>3843</v>
      </c>
      <c r="F1051" s="272">
        <v>0.62590000000000001</v>
      </c>
      <c r="G1051" s="253" t="s">
        <v>743</v>
      </c>
      <c r="H1051" s="253" t="s">
        <v>3844</v>
      </c>
      <c r="I1051" s="253"/>
      <c r="J1051" s="253" t="s">
        <v>44</v>
      </c>
      <c r="K1051" s="253" t="s">
        <v>3845</v>
      </c>
      <c r="L1051" s="181"/>
    </row>
    <row r="1052" spans="1:12" ht="72">
      <c r="A1052" s="193">
        <v>17</v>
      </c>
      <c r="B1052" s="187" t="s">
        <v>3846</v>
      </c>
      <c r="C1052" s="253" t="s">
        <v>3847</v>
      </c>
      <c r="D1052" s="253" t="s">
        <v>3848</v>
      </c>
      <c r="E1052" s="253" t="s">
        <v>3849</v>
      </c>
      <c r="F1052" s="272">
        <v>24.203700000000001</v>
      </c>
      <c r="G1052" s="253" t="s">
        <v>743</v>
      </c>
      <c r="H1052" s="253" t="s">
        <v>3850</v>
      </c>
      <c r="I1052" s="253"/>
      <c r="J1052" s="253" t="s">
        <v>44</v>
      </c>
      <c r="K1052" s="253"/>
      <c r="L1052" s="181"/>
    </row>
    <row r="1053" spans="1:12" ht="90">
      <c r="A1053" s="193">
        <v>18</v>
      </c>
      <c r="B1053" s="187" t="s">
        <v>3851</v>
      </c>
      <c r="C1053" s="253" t="s">
        <v>3852</v>
      </c>
      <c r="D1053" s="253" t="s">
        <v>3853</v>
      </c>
      <c r="E1053" s="253" t="s">
        <v>3854</v>
      </c>
      <c r="F1053" s="272">
        <v>157.29169999999999</v>
      </c>
      <c r="G1053" s="253" t="s">
        <v>733</v>
      </c>
      <c r="H1053" s="253" t="s">
        <v>3855</v>
      </c>
      <c r="I1053" s="253"/>
      <c r="J1053" s="253" t="s">
        <v>44</v>
      </c>
      <c r="K1053" s="253" t="s">
        <v>3856</v>
      </c>
      <c r="L1053" s="181"/>
    </row>
    <row r="1054" spans="1:12" ht="126">
      <c r="A1054" s="193">
        <v>19</v>
      </c>
      <c r="B1054" s="187" t="s">
        <v>3857</v>
      </c>
      <c r="C1054" s="253" t="s">
        <v>3858</v>
      </c>
      <c r="D1054" s="253" t="s">
        <v>3859</v>
      </c>
      <c r="E1054" s="253" t="s">
        <v>3860</v>
      </c>
      <c r="F1054" s="272">
        <v>261.17</v>
      </c>
      <c r="G1054" s="253" t="s">
        <v>2046</v>
      </c>
      <c r="H1054" s="253" t="s">
        <v>3861</v>
      </c>
      <c r="I1054" s="253"/>
      <c r="J1054" s="253" t="s">
        <v>44</v>
      </c>
      <c r="K1054" s="253" t="s">
        <v>3856</v>
      </c>
      <c r="L1054" s="181"/>
    </row>
    <row r="1055" spans="1:12" ht="54">
      <c r="A1055" s="193">
        <v>20</v>
      </c>
      <c r="B1055" s="187" t="s">
        <v>3862</v>
      </c>
      <c r="C1055" s="253" t="s">
        <v>3863</v>
      </c>
      <c r="D1055" s="253" t="s">
        <v>3864</v>
      </c>
      <c r="E1055" s="253" t="s">
        <v>3865</v>
      </c>
      <c r="F1055" s="272">
        <v>0.95579999999999998</v>
      </c>
      <c r="G1055" s="253" t="s">
        <v>743</v>
      </c>
      <c r="H1055" s="253" t="s">
        <v>3866</v>
      </c>
      <c r="I1055" s="253"/>
      <c r="J1055" s="253" t="s">
        <v>44</v>
      </c>
      <c r="K1055" s="253"/>
      <c r="L1055" s="181"/>
    </row>
    <row r="1056" spans="1:12" ht="39.6" customHeight="1">
      <c r="A1056" s="202"/>
      <c r="B1056" s="178" t="s">
        <v>3868</v>
      </c>
      <c r="C1056" s="264">
        <f t="shared" ref="C1056:E1056" si="73">COUNTA(C1057:C1164)</f>
        <v>105</v>
      </c>
      <c r="D1056" s="264">
        <f t="shared" si="73"/>
        <v>90</v>
      </c>
      <c r="E1056" s="264">
        <f t="shared" si="73"/>
        <v>82</v>
      </c>
      <c r="F1056" s="262">
        <f>SUM(F1058:F1164)</f>
        <v>1159.5650000000001</v>
      </c>
      <c r="G1056" s="177">
        <f t="shared" ref="G1056:L1056" si="74">COUNTA(G1057:G1164)</f>
        <v>103</v>
      </c>
      <c r="H1056" s="177">
        <f t="shared" si="74"/>
        <v>70</v>
      </c>
      <c r="I1056" s="177">
        <f t="shared" si="74"/>
        <v>19</v>
      </c>
      <c r="J1056" s="177">
        <f t="shared" si="74"/>
        <v>30</v>
      </c>
      <c r="K1056" s="177">
        <f t="shared" si="74"/>
        <v>0</v>
      </c>
      <c r="L1056" s="177">
        <f t="shared" si="74"/>
        <v>31</v>
      </c>
    </row>
    <row r="1057" spans="1:12" ht="39.6" customHeight="1">
      <c r="A1057" s="252"/>
      <c r="B1057" s="252" t="s">
        <v>6691</v>
      </c>
      <c r="C1057" s="177"/>
      <c r="D1057" s="177"/>
      <c r="E1057" s="177"/>
      <c r="F1057" s="180"/>
      <c r="G1057" s="177"/>
      <c r="H1057" s="177"/>
      <c r="I1057" s="177"/>
      <c r="J1057" s="177"/>
      <c r="K1057" s="181"/>
      <c r="L1057" s="181"/>
    </row>
    <row r="1058" spans="1:12" ht="90">
      <c r="A1058" s="193">
        <v>1</v>
      </c>
      <c r="B1058" s="187" t="s">
        <v>3869</v>
      </c>
      <c r="C1058" s="253" t="s">
        <v>3870</v>
      </c>
      <c r="D1058" s="253" t="s">
        <v>3871</v>
      </c>
      <c r="E1058" s="253" t="s">
        <v>3872</v>
      </c>
      <c r="F1058" s="272">
        <v>18.82</v>
      </c>
      <c r="G1058" s="253" t="s">
        <v>787</v>
      </c>
      <c r="H1058" s="253" t="s">
        <v>3873</v>
      </c>
      <c r="I1058" s="253"/>
      <c r="J1058" s="181"/>
      <c r="K1058" s="253"/>
      <c r="L1058" s="181" t="s">
        <v>3874</v>
      </c>
    </row>
    <row r="1059" spans="1:12" ht="90">
      <c r="A1059" s="193">
        <v>2</v>
      </c>
      <c r="B1059" s="187" t="s">
        <v>3875</v>
      </c>
      <c r="C1059" s="253" t="s">
        <v>3876</v>
      </c>
      <c r="D1059" s="253" t="s">
        <v>3877</v>
      </c>
      <c r="E1059" s="253" t="s">
        <v>3878</v>
      </c>
      <c r="F1059" s="272">
        <v>3.51</v>
      </c>
      <c r="G1059" s="253" t="s">
        <v>787</v>
      </c>
      <c r="H1059" s="253" t="s">
        <v>3873</v>
      </c>
      <c r="I1059" s="253"/>
      <c r="J1059" s="181"/>
      <c r="K1059" s="253"/>
      <c r="L1059" s="181" t="s">
        <v>3874</v>
      </c>
    </row>
    <row r="1060" spans="1:12" ht="72">
      <c r="A1060" s="193">
        <v>3</v>
      </c>
      <c r="B1060" s="187" t="s">
        <v>3879</v>
      </c>
      <c r="C1060" s="253" t="s">
        <v>3880</v>
      </c>
      <c r="D1060" s="253" t="s">
        <v>3881</v>
      </c>
      <c r="E1060" s="253" t="s">
        <v>3882</v>
      </c>
      <c r="F1060" s="272">
        <v>1.97</v>
      </c>
      <c r="G1060" s="253" t="s">
        <v>787</v>
      </c>
      <c r="H1060" s="253" t="s">
        <v>3873</v>
      </c>
      <c r="I1060" s="253"/>
      <c r="J1060" s="181"/>
      <c r="K1060" s="253"/>
      <c r="L1060" s="181" t="s">
        <v>3884</v>
      </c>
    </row>
    <row r="1061" spans="1:12" ht="72">
      <c r="A1061" s="193">
        <v>4</v>
      </c>
      <c r="B1061" s="187" t="s">
        <v>3885</v>
      </c>
      <c r="C1061" s="253" t="s">
        <v>3886</v>
      </c>
      <c r="D1061" s="253" t="s">
        <v>3887</v>
      </c>
      <c r="E1061" s="253" t="s">
        <v>3888</v>
      </c>
      <c r="F1061" s="272">
        <v>2.72</v>
      </c>
      <c r="G1061" s="253" t="s">
        <v>787</v>
      </c>
      <c r="H1061" s="253" t="s">
        <v>3873</v>
      </c>
      <c r="I1061" s="253"/>
      <c r="J1061" s="181"/>
      <c r="K1061" s="253"/>
      <c r="L1061" s="181" t="s">
        <v>3884</v>
      </c>
    </row>
    <row r="1062" spans="1:12" ht="72">
      <c r="A1062" s="193">
        <v>5</v>
      </c>
      <c r="B1062" s="187" t="s">
        <v>3889</v>
      </c>
      <c r="C1062" s="253" t="s">
        <v>3890</v>
      </c>
      <c r="D1062" s="253" t="s">
        <v>3891</v>
      </c>
      <c r="E1062" s="253" t="s">
        <v>3892</v>
      </c>
      <c r="F1062" s="272">
        <v>1.9</v>
      </c>
      <c r="G1062" s="253" t="s">
        <v>787</v>
      </c>
      <c r="H1062" s="253" t="s">
        <v>3873</v>
      </c>
      <c r="I1062" s="253"/>
      <c r="J1062" s="181"/>
      <c r="K1062" s="253"/>
      <c r="L1062" s="181" t="s">
        <v>3884</v>
      </c>
    </row>
    <row r="1063" spans="1:12" ht="72">
      <c r="A1063" s="193">
        <v>6</v>
      </c>
      <c r="B1063" s="187" t="s">
        <v>3893</v>
      </c>
      <c r="C1063" s="253" t="s">
        <v>3894</v>
      </c>
      <c r="D1063" s="253" t="s">
        <v>3895</v>
      </c>
      <c r="E1063" s="253" t="s">
        <v>3896</v>
      </c>
      <c r="F1063" s="272">
        <v>1</v>
      </c>
      <c r="G1063" s="253" t="s">
        <v>787</v>
      </c>
      <c r="H1063" s="253" t="s">
        <v>3873</v>
      </c>
      <c r="I1063" s="253"/>
      <c r="J1063" s="181"/>
      <c r="K1063" s="253"/>
      <c r="L1063" s="181" t="s">
        <v>3884</v>
      </c>
    </row>
    <row r="1064" spans="1:12" ht="72">
      <c r="A1064" s="193">
        <v>7</v>
      </c>
      <c r="B1064" s="187" t="s">
        <v>3897</v>
      </c>
      <c r="C1064" s="253" t="s">
        <v>3898</v>
      </c>
      <c r="D1064" s="253" t="s">
        <v>3899</v>
      </c>
      <c r="E1064" s="253" t="s">
        <v>3900</v>
      </c>
      <c r="F1064" s="272">
        <v>4.4800000000000004</v>
      </c>
      <c r="G1064" s="253" t="s">
        <v>787</v>
      </c>
      <c r="H1064" s="253" t="s">
        <v>3873</v>
      </c>
      <c r="I1064" s="253"/>
      <c r="J1064" s="181"/>
      <c r="K1064" s="253"/>
      <c r="L1064" s="181" t="s">
        <v>3884</v>
      </c>
    </row>
    <row r="1065" spans="1:12" ht="72">
      <c r="A1065" s="193">
        <v>8</v>
      </c>
      <c r="B1065" s="187" t="s">
        <v>3901</v>
      </c>
      <c r="C1065" s="253" t="s">
        <v>3902</v>
      </c>
      <c r="D1065" s="253" t="s">
        <v>3903</v>
      </c>
      <c r="E1065" s="253" t="s">
        <v>3904</v>
      </c>
      <c r="F1065" s="272">
        <v>8.19</v>
      </c>
      <c r="G1065" s="253" t="s">
        <v>787</v>
      </c>
      <c r="H1065" s="253" t="s">
        <v>3905</v>
      </c>
      <c r="I1065" s="253"/>
      <c r="J1065" s="181"/>
      <c r="K1065" s="253"/>
      <c r="L1065" s="181" t="s">
        <v>3884</v>
      </c>
    </row>
    <row r="1066" spans="1:12" ht="72">
      <c r="A1066" s="193">
        <v>9</v>
      </c>
      <c r="B1066" s="187" t="s">
        <v>3906</v>
      </c>
      <c r="C1066" s="253" t="s">
        <v>3907</v>
      </c>
      <c r="D1066" s="253" t="s">
        <v>3908</v>
      </c>
      <c r="E1066" s="253" t="s">
        <v>3909</v>
      </c>
      <c r="F1066" s="272">
        <v>1.89</v>
      </c>
      <c r="G1066" s="253" t="s">
        <v>787</v>
      </c>
      <c r="H1066" s="253" t="s">
        <v>3910</v>
      </c>
      <c r="I1066" s="253"/>
      <c r="J1066" s="181"/>
      <c r="K1066" s="253"/>
      <c r="L1066" s="181" t="s">
        <v>3884</v>
      </c>
    </row>
    <row r="1067" spans="1:12" ht="72">
      <c r="A1067" s="193">
        <v>10</v>
      </c>
      <c r="B1067" s="187" t="s">
        <v>3911</v>
      </c>
      <c r="C1067" s="253" t="s">
        <v>3912</v>
      </c>
      <c r="D1067" s="253" t="s">
        <v>3913</v>
      </c>
      <c r="E1067" s="253">
        <v>48121000021</v>
      </c>
      <c r="F1067" s="272">
        <v>1.85</v>
      </c>
      <c r="G1067" s="253" t="s">
        <v>787</v>
      </c>
      <c r="H1067" s="253" t="s">
        <v>3873</v>
      </c>
      <c r="I1067" s="253"/>
      <c r="J1067" s="181"/>
      <c r="K1067" s="253"/>
      <c r="L1067" s="181" t="s">
        <v>3884</v>
      </c>
    </row>
    <row r="1068" spans="1:12" ht="72">
      <c r="A1068" s="193">
        <v>11</v>
      </c>
      <c r="B1068" s="187" t="s">
        <v>3914</v>
      </c>
      <c r="C1068" s="253" t="s">
        <v>3915</v>
      </c>
      <c r="D1068" s="253" t="s">
        <v>3916</v>
      </c>
      <c r="E1068" s="253">
        <v>48121000672</v>
      </c>
      <c r="F1068" s="272">
        <v>1.35</v>
      </c>
      <c r="G1068" s="253" t="s">
        <v>787</v>
      </c>
      <c r="H1068" s="253" t="s">
        <v>3873</v>
      </c>
      <c r="I1068" s="253"/>
      <c r="J1068" s="181"/>
      <c r="K1068" s="253"/>
      <c r="L1068" s="181" t="s">
        <v>3884</v>
      </c>
    </row>
    <row r="1069" spans="1:12" ht="72">
      <c r="A1069" s="193">
        <v>12</v>
      </c>
      <c r="B1069" s="187" t="s">
        <v>3917</v>
      </c>
      <c r="C1069" s="253" t="s">
        <v>3918</v>
      </c>
      <c r="D1069" s="253" t="s">
        <v>3919</v>
      </c>
      <c r="E1069" s="253" t="s">
        <v>3920</v>
      </c>
      <c r="F1069" s="272">
        <v>3.11</v>
      </c>
      <c r="G1069" s="253" t="s">
        <v>787</v>
      </c>
      <c r="H1069" s="253" t="s">
        <v>3873</v>
      </c>
      <c r="I1069" s="253"/>
      <c r="J1069" s="181"/>
      <c r="K1069" s="253"/>
      <c r="L1069" s="181" t="s">
        <v>3884</v>
      </c>
    </row>
    <row r="1070" spans="1:12" ht="72">
      <c r="A1070" s="193">
        <v>13</v>
      </c>
      <c r="B1070" s="187" t="s">
        <v>3921</v>
      </c>
      <c r="C1070" s="253" t="s">
        <v>3922</v>
      </c>
      <c r="D1070" s="253" t="s">
        <v>3923</v>
      </c>
      <c r="E1070" s="253">
        <v>48121000646</v>
      </c>
      <c r="F1070" s="272">
        <v>2.42</v>
      </c>
      <c r="G1070" s="253" t="s">
        <v>787</v>
      </c>
      <c r="H1070" s="253" t="s">
        <v>3873</v>
      </c>
      <c r="I1070" s="253"/>
      <c r="J1070" s="181"/>
      <c r="K1070" s="253"/>
      <c r="L1070" s="181" t="s">
        <v>3884</v>
      </c>
    </row>
    <row r="1071" spans="1:12" ht="72">
      <c r="A1071" s="193">
        <v>14</v>
      </c>
      <c r="B1071" s="187" t="s">
        <v>3924</v>
      </c>
      <c r="C1071" s="253" t="s">
        <v>3925</v>
      </c>
      <c r="D1071" s="253" t="s">
        <v>3926</v>
      </c>
      <c r="E1071" s="253" t="s">
        <v>3927</v>
      </c>
      <c r="F1071" s="272">
        <v>1.67</v>
      </c>
      <c r="G1071" s="253" t="s">
        <v>787</v>
      </c>
      <c r="H1071" s="253" t="s">
        <v>3928</v>
      </c>
      <c r="I1071" s="253"/>
      <c r="J1071" s="181"/>
      <c r="K1071" s="253"/>
      <c r="L1071" s="181" t="s">
        <v>3884</v>
      </c>
    </row>
    <row r="1072" spans="1:12" ht="216" customHeight="1">
      <c r="A1072" s="193">
        <v>15</v>
      </c>
      <c r="B1072" s="187" t="s">
        <v>3929</v>
      </c>
      <c r="C1072" s="253" t="s">
        <v>3930</v>
      </c>
      <c r="D1072" s="253" t="s">
        <v>3931</v>
      </c>
      <c r="E1072" s="253">
        <v>48121000074</v>
      </c>
      <c r="F1072" s="272">
        <v>9.89</v>
      </c>
      <c r="G1072" s="253" t="s">
        <v>787</v>
      </c>
      <c r="H1072" s="253" t="s">
        <v>3873</v>
      </c>
      <c r="I1072" s="253"/>
      <c r="J1072" s="181"/>
      <c r="K1072" s="253"/>
      <c r="L1072" s="181" t="s">
        <v>3874</v>
      </c>
    </row>
    <row r="1073" spans="1:12" ht="72">
      <c r="A1073" s="193">
        <v>16</v>
      </c>
      <c r="B1073" s="187" t="s">
        <v>3932</v>
      </c>
      <c r="C1073" s="253" t="s">
        <v>3933</v>
      </c>
      <c r="D1073" s="253" t="s">
        <v>3934</v>
      </c>
      <c r="E1073" s="253" t="s">
        <v>3935</v>
      </c>
      <c r="F1073" s="272">
        <v>0.62</v>
      </c>
      <c r="G1073" s="253" t="s">
        <v>787</v>
      </c>
      <c r="H1073" s="253" t="s">
        <v>3873</v>
      </c>
      <c r="I1073" s="253"/>
      <c r="J1073" s="181"/>
      <c r="K1073" s="253"/>
      <c r="L1073" s="181" t="s">
        <v>3884</v>
      </c>
    </row>
    <row r="1074" spans="1:12" ht="72">
      <c r="A1074" s="193">
        <v>17</v>
      </c>
      <c r="B1074" s="187" t="s">
        <v>3936</v>
      </c>
      <c r="C1074" s="253" t="s">
        <v>3937</v>
      </c>
      <c r="D1074" s="253" t="s">
        <v>3938</v>
      </c>
      <c r="E1074" s="253" t="s">
        <v>3939</v>
      </c>
      <c r="F1074" s="272">
        <v>1.89</v>
      </c>
      <c r="G1074" s="253" t="s">
        <v>787</v>
      </c>
      <c r="H1074" s="253" t="s">
        <v>3873</v>
      </c>
      <c r="I1074" s="253"/>
      <c r="J1074" s="181"/>
      <c r="K1074" s="253"/>
      <c r="L1074" s="181" t="s">
        <v>3884</v>
      </c>
    </row>
    <row r="1075" spans="1:12" ht="72">
      <c r="A1075" s="193">
        <v>18</v>
      </c>
      <c r="B1075" s="187" t="s">
        <v>3940</v>
      </c>
      <c r="C1075" s="253" t="s">
        <v>3941</v>
      </c>
      <c r="D1075" s="253" t="s">
        <v>3942</v>
      </c>
      <c r="E1075" s="253" t="s">
        <v>3943</v>
      </c>
      <c r="F1075" s="272">
        <v>2.08</v>
      </c>
      <c r="G1075" s="253" t="s">
        <v>787</v>
      </c>
      <c r="H1075" s="253" t="s">
        <v>3928</v>
      </c>
      <c r="I1075" s="253"/>
      <c r="J1075" s="181"/>
      <c r="K1075" s="253"/>
      <c r="L1075" s="181" t="s">
        <v>3884</v>
      </c>
    </row>
    <row r="1076" spans="1:12" ht="72">
      <c r="A1076" s="193">
        <v>19</v>
      </c>
      <c r="B1076" s="187" t="s">
        <v>3944</v>
      </c>
      <c r="C1076" s="253" t="s">
        <v>3945</v>
      </c>
      <c r="D1076" s="253" t="s">
        <v>3946</v>
      </c>
      <c r="E1076" s="253" t="s">
        <v>3947</v>
      </c>
      <c r="F1076" s="272">
        <v>0.5</v>
      </c>
      <c r="G1076" s="253" t="s">
        <v>787</v>
      </c>
      <c r="H1076" s="253" t="s">
        <v>3873</v>
      </c>
      <c r="I1076" s="253"/>
      <c r="J1076" s="181"/>
      <c r="K1076" s="253"/>
      <c r="L1076" s="181" t="s">
        <v>3884</v>
      </c>
    </row>
    <row r="1077" spans="1:12" ht="257.25" customHeight="1">
      <c r="A1077" s="193">
        <v>20</v>
      </c>
      <c r="B1077" s="187" t="s">
        <v>3948</v>
      </c>
      <c r="C1077" s="253" t="s">
        <v>3949</v>
      </c>
      <c r="D1077" s="253" t="s">
        <v>3950</v>
      </c>
      <c r="E1077" s="253" t="s">
        <v>3951</v>
      </c>
      <c r="F1077" s="272">
        <v>52.85</v>
      </c>
      <c r="G1077" s="253" t="s">
        <v>787</v>
      </c>
      <c r="H1077" s="253" t="s">
        <v>3952</v>
      </c>
      <c r="I1077" s="253"/>
      <c r="J1077" s="181"/>
      <c r="K1077" s="253"/>
      <c r="L1077" s="181" t="s">
        <v>3884</v>
      </c>
    </row>
    <row r="1078" spans="1:12" ht="120.75" customHeight="1">
      <c r="A1078" s="193">
        <v>21</v>
      </c>
      <c r="B1078" s="187" t="s">
        <v>3953</v>
      </c>
      <c r="C1078" s="253" t="s">
        <v>3954</v>
      </c>
      <c r="D1078" s="253" t="s">
        <v>3955</v>
      </c>
      <c r="E1078" s="253">
        <v>48121000543</v>
      </c>
      <c r="F1078" s="272">
        <v>49.5</v>
      </c>
      <c r="G1078" s="253" t="s">
        <v>787</v>
      </c>
      <c r="H1078" s="253" t="s">
        <v>3873</v>
      </c>
      <c r="I1078" s="253"/>
      <c r="J1078" s="181"/>
      <c r="K1078" s="253"/>
      <c r="L1078" s="181" t="s">
        <v>3884</v>
      </c>
    </row>
    <row r="1079" spans="1:12" ht="72">
      <c r="A1079" s="193">
        <v>22</v>
      </c>
      <c r="B1079" s="187" t="s">
        <v>3956</v>
      </c>
      <c r="C1079" s="253" t="s">
        <v>3957</v>
      </c>
      <c r="D1079" s="253" t="s">
        <v>3958</v>
      </c>
      <c r="E1079" s="253" t="s">
        <v>3959</v>
      </c>
      <c r="F1079" s="272">
        <v>0.62</v>
      </c>
      <c r="G1079" s="253" t="s">
        <v>787</v>
      </c>
      <c r="H1079" s="253" t="s">
        <v>3952</v>
      </c>
      <c r="I1079" s="253"/>
      <c r="J1079" s="181"/>
      <c r="K1079" s="253"/>
      <c r="L1079" s="181" t="s">
        <v>3884</v>
      </c>
    </row>
    <row r="1080" spans="1:12" ht="72">
      <c r="A1080" s="193">
        <v>23</v>
      </c>
      <c r="B1080" s="187" t="s">
        <v>3960</v>
      </c>
      <c r="C1080" s="253" t="s">
        <v>3961</v>
      </c>
      <c r="D1080" s="253" t="s">
        <v>3962</v>
      </c>
      <c r="E1080" s="253" t="s">
        <v>3963</v>
      </c>
      <c r="F1080" s="272">
        <v>5.58</v>
      </c>
      <c r="G1080" s="253" t="s">
        <v>787</v>
      </c>
      <c r="H1080" s="253" t="s">
        <v>3873</v>
      </c>
      <c r="I1080" s="253"/>
      <c r="J1080" s="181"/>
      <c r="K1080" s="253"/>
      <c r="L1080" s="181" t="s">
        <v>3884</v>
      </c>
    </row>
    <row r="1081" spans="1:12" ht="72">
      <c r="A1081" s="193">
        <v>24</v>
      </c>
      <c r="B1081" s="187" t="s">
        <v>3964</v>
      </c>
      <c r="C1081" s="253" t="s">
        <v>3965</v>
      </c>
      <c r="D1081" s="253" t="s">
        <v>3966</v>
      </c>
      <c r="E1081" s="253" t="s">
        <v>3966</v>
      </c>
      <c r="F1081" s="272">
        <v>9.01</v>
      </c>
      <c r="G1081" s="253" t="s">
        <v>787</v>
      </c>
      <c r="H1081" s="253" t="s">
        <v>3873</v>
      </c>
      <c r="I1081" s="253"/>
      <c r="J1081" s="181"/>
      <c r="K1081" s="253"/>
      <c r="L1081" s="181" t="s">
        <v>3884</v>
      </c>
    </row>
    <row r="1082" spans="1:12" ht="120.75" customHeight="1">
      <c r="A1082" s="193">
        <v>25</v>
      </c>
      <c r="B1082" s="187" t="s">
        <v>3967</v>
      </c>
      <c r="C1082" s="253" t="s">
        <v>3968</v>
      </c>
      <c r="D1082" s="253" t="s">
        <v>3969</v>
      </c>
      <c r="E1082" s="253" t="s">
        <v>3970</v>
      </c>
      <c r="F1082" s="272">
        <v>1.96</v>
      </c>
      <c r="G1082" s="253" t="s">
        <v>787</v>
      </c>
      <c r="H1082" s="253" t="s">
        <v>3873</v>
      </c>
      <c r="I1082" s="253"/>
      <c r="J1082" s="181"/>
      <c r="K1082" s="253"/>
      <c r="L1082" s="181" t="s">
        <v>3884</v>
      </c>
    </row>
    <row r="1083" spans="1:12" ht="90">
      <c r="A1083" s="193">
        <v>26</v>
      </c>
      <c r="B1083" s="187" t="s">
        <v>3971</v>
      </c>
      <c r="C1083" s="253" t="s">
        <v>3972</v>
      </c>
      <c r="D1083" s="253" t="s">
        <v>3973</v>
      </c>
      <c r="E1083" s="253" t="s">
        <v>3973</v>
      </c>
      <c r="F1083" s="272">
        <v>1.78</v>
      </c>
      <c r="G1083" s="253" t="s">
        <v>787</v>
      </c>
      <c r="H1083" s="253" t="s">
        <v>3873</v>
      </c>
      <c r="I1083" s="253"/>
      <c r="J1083" s="181"/>
      <c r="K1083" s="253"/>
      <c r="L1083" s="181" t="s">
        <v>3874</v>
      </c>
    </row>
    <row r="1084" spans="1:12" ht="72">
      <c r="A1084" s="193">
        <v>27</v>
      </c>
      <c r="B1084" s="187" t="s">
        <v>3974</v>
      </c>
      <c r="C1084" s="253" t="s">
        <v>3975</v>
      </c>
      <c r="D1084" s="253" t="s">
        <v>3976</v>
      </c>
      <c r="E1084" s="253" t="s">
        <v>3977</v>
      </c>
      <c r="F1084" s="272">
        <v>4.0599999999999996</v>
      </c>
      <c r="G1084" s="253" t="s">
        <v>787</v>
      </c>
      <c r="H1084" s="253" t="s">
        <v>3952</v>
      </c>
      <c r="I1084" s="253"/>
      <c r="J1084" s="181"/>
      <c r="K1084" s="253"/>
      <c r="L1084" s="181" t="s">
        <v>3884</v>
      </c>
    </row>
    <row r="1085" spans="1:12" ht="108">
      <c r="A1085" s="193">
        <v>28</v>
      </c>
      <c r="B1085" s="187" t="s">
        <v>3978</v>
      </c>
      <c r="C1085" s="253" t="s">
        <v>3979</v>
      </c>
      <c r="D1085" s="253" t="s">
        <v>3980</v>
      </c>
      <c r="E1085" s="253" t="s">
        <v>3981</v>
      </c>
      <c r="F1085" s="272">
        <v>1.99</v>
      </c>
      <c r="G1085" s="253" t="s">
        <v>787</v>
      </c>
      <c r="H1085" s="253" t="s">
        <v>3982</v>
      </c>
      <c r="I1085" s="253"/>
      <c r="J1085" s="181"/>
      <c r="K1085" s="253"/>
      <c r="L1085" s="181" t="s">
        <v>3874</v>
      </c>
    </row>
    <row r="1086" spans="1:12" ht="90">
      <c r="A1086" s="193">
        <v>29</v>
      </c>
      <c r="B1086" s="187" t="s">
        <v>3983</v>
      </c>
      <c r="C1086" s="253" t="s">
        <v>3984</v>
      </c>
      <c r="D1086" s="253" t="s">
        <v>3985</v>
      </c>
      <c r="E1086" s="253" t="s">
        <v>3985</v>
      </c>
      <c r="F1086" s="272">
        <v>8.44</v>
      </c>
      <c r="G1086" s="253" t="s">
        <v>787</v>
      </c>
      <c r="H1086" s="253" t="s">
        <v>3873</v>
      </c>
      <c r="I1086" s="253"/>
      <c r="J1086" s="181"/>
      <c r="K1086" s="253"/>
      <c r="L1086" s="181" t="s">
        <v>3884</v>
      </c>
    </row>
    <row r="1087" spans="1:12" ht="90">
      <c r="A1087" s="193">
        <v>30</v>
      </c>
      <c r="B1087" s="187" t="s">
        <v>3986</v>
      </c>
      <c r="C1087" s="253" t="s">
        <v>3987</v>
      </c>
      <c r="D1087" s="253" t="s">
        <v>3988</v>
      </c>
      <c r="E1087" s="253" t="s">
        <v>3989</v>
      </c>
      <c r="F1087" s="272">
        <v>3.29</v>
      </c>
      <c r="G1087" s="253" t="s">
        <v>787</v>
      </c>
      <c r="H1087" s="253" t="s">
        <v>3873</v>
      </c>
      <c r="I1087" s="253"/>
      <c r="J1087" s="181"/>
      <c r="K1087" s="253"/>
      <c r="L1087" s="181" t="s">
        <v>3874</v>
      </c>
    </row>
    <row r="1088" spans="1:12" ht="72">
      <c r="A1088" s="193">
        <v>31</v>
      </c>
      <c r="B1088" s="187" t="s">
        <v>3990</v>
      </c>
      <c r="C1088" s="253" t="s">
        <v>3991</v>
      </c>
      <c r="D1088" s="253" t="s">
        <v>3992</v>
      </c>
      <c r="E1088" s="253" t="s">
        <v>3993</v>
      </c>
      <c r="F1088" s="272">
        <v>1.63</v>
      </c>
      <c r="G1088" s="253" t="s">
        <v>787</v>
      </c>
      <c r="H1088" s="253" t="s">
        <v>3994</v>
      </c>
      <c r="I1088" s="253"/>
      <c r="J1088" s="181"/>
      <c r="K1088" s="253"/>
      <c r="L1088" s="181"/>
    </row>
    <row r="1089" spans="1:12" ht="72">
      <c r="A1089" s="193">
        <v>32</v>
      </c>
      <c r="B1089" s="187" t="s">
        <v>3995</v>
      </c>
      <c r="C1089" s="253" t="s">
        <v>3996</v>
      </c>
      <c r="D1089" s="253"/>
      <c r="E1089" s="253" t="s">
        <v>3997</v>
      </c>
      <c r="F1089" s="272">
        <v>1.7</v>
      </c>
      <c r="G1089" s="253" t="s">
        <v>787</v>
      </c>
      <c r="H1089" s="253" t="s">
        <v>3998</v>
      </c>
      <c r="I1089" s="253"/>
      <c r="J1089" s="181"/>
      <c r="K1089" s="253"/>
      <c r="L1089" s="181"/>
    </row>
    <row r="1090" spans="1:12" ht="54">
      <c r="A1090" s="193">
        <v>33</v>
      </c>
      <c r="B1090" s="187" t="s">
        <v>3999</v>
      </c>
      <c r="C1090" s="253" t="s">
        <v>4000</v>
      </c>
      <c r="D1090" s="253"/>
      <c r="E1090" s="253" t="s">
        <v>4001</v>
      </c>
      <c r="F1090" s="272">
        <v>1.91</v>
      </c>
      <c r="G1090" s="253" t="s">
        <v>787</v>
      </c>
      <c r="H1090" s="253" t="s">
        <v>4002</v>
      </c>
      <c r="I1090" s="253"/>
      <c r="J1090" s="181"/>
      <c r="K1090" s="253"/>
      <c r="L1090" s="181"/>
    </row>
    <row r="1091" spans="1:12" ht="54">
      <c r="A1091" s="193">
        <v>34</v>
      </c>
      <c r="B1091" s="187" t="s">
        <v>4003</v>
      </c>
      <c r="C1091" s="253" t="s">
        <v>4004</v>
      </c>
      <c r="D1091" s="253"/>
      <c r="E1091" s="253" t="s">
        <v>4005</v>
      </c>
      <c r="F1091" s="272">
        <v>1.99</v>
      </c>
      <c r="G1091" s="253" t="s">
        <v>787</v>
      </c>
      <c r="H1091" s="253" t="s">
        <v>4002</v>
      </c>
      <c r="I1091" s="253"/>
      <c r="J1091" s="181"/>
      <c r="K1091" s="253"/>
      <c r="L1091" s="181"/>
    </row>
    <row r="1092" spans="1:12" ht="72">
      <c r="A1092" s="193">
        <v>35</v>
      </c>
      <c r="B1092" s="187" t="s">
        <v>4006</v>
      </c>
      <c r="C1092" s="253" t="s">
        <v>4007</v>
      </c>
      <c r="D1092" s="253"/>
      <c r="E1092" s="253" t="s">
        <v>4008</v>
      </c>
      <c r="F1092" s="272">
        <v>2</v>
      </c>
      <c r="G1092" s="253" t="s">
        <v>787</v>
      </c>
      <c r="H1092" s="253" t="s">
        <v>4002</v>
      </c>
      <c r="I1092" s="253"/>
      <c r="J1092" s="181"/>
      <c r="K1092" s="253"/>
      <c r="L1092" s="181"/>
    </row>
    <row r="1093" spans="1:12" ht="54">
      <c r="A1093" s="193">
        <v>36</v>
      </c>
      <c r="B1093" s="187" t="s">
        <v>4009</v>
      </c>
      <c r="C1093" s="253" t="s">
        <v>4010</v>
      </c>
      <c r="D1093" s="253"/>
      <c r="E1093" s="253" t="s">
        <v>4011</v>
      </c>
      <c r="F1093" s="272">
        <v>2.0499999999999998</v>
      </c>
      <c r="G1093" s="253" t="s">
        <v>787</v>
      </c>
      <c r="H1093" s="253" t="s">
        <v>4012</v>
      </c>
      <c r="I1093" s="253"/>
      <c r="J1093" s="181"/>
      <c r="K1093" s="253"/>
      <c r="L1093" s="181"/>
    </row>
    <row r="1094" spans="1:12" ht="90">
      <c r="A1094" s="193">
        <v>37</v>
      </c>
      <c r="B1094" s="187" t="s">
        <v>4013</v>
      </c>
      <c r="C1094" s="253" t="s">
        <v>4014</v>
      </c>
      <c r="D1094" s="253"/>
      <c r="E1094" s="253">
        <v>48121000211</v>
      </c>
      <c r="F1094" s="272">
        <v>57.8</v>
      </c>
      <c r="G1094" s="253" t="s">
        <v>787</v>
      </c>
      <c r="H1094" s="253" t="s">
        <v>4012</v>
      </c>
      <c r="I1094" s="253"/>
      <c r="J1094" s="181"/>
      <c r="K1094" s="253"/>
      <c r="L1094" s="181"/>
    </row>
    <row r="1095" spans="1:12" ht="54">
      <c r="A1095" s="193">
        <v>38</v>
      </c>
      <c r="B1095" s="187" t="s">
        <v>4015</v>
      </c>
      <c r="C1095" s="253" t="s">
        <v>4016</v>
      </c>
      <c r="D1095" s="253"/>
      <c r="E1095" s="253" t="s">
        <v>4017</v>
      </c>
      <c r="F1095" s="272">
        <v>5.97</v>
      </c>
      <c r="G1095" s="253" t="s">
        <v>787</v>
      </c>
      <c r="H1095" s="253" t="s">
        <v>3998</v>
      </c>
      <c r="I1095" s="253"/>
      <c r="J1095" s="181"/>
      <c r="K1095" s="253"/>
      <c r="L1095" s="181"/>
    </row>
    <row r="1096" spans="1:12" ht="90">
      <c r="A1096" s="193">
        <v>39</v>
      </c>
      <c r="B1096" s="187" t="s">
        <v>4018</v>
      </c>
      <c r="C1096" s="253" t="s">
        <v>4019</v>
      </c>
      <c r="D1096" s="253"/>
      <c r="E1096" s="253"/>
      <c r="F1096" s="272">
        <v>9.5</v>
      </c>
      <c r="G1096" s="253" t="s">
        <v>787</v>
      </c>
      <c r="H1096" s="253" t="s">
        <v>4020</v>
      </c>
      <c r="I1096" s="253"/>
      <c r="J1096" s="181"/>
      <c r="K1096" s="253"/>
      <c r="L1096" s="181"/>
    </row>
    <row r="1097" spans="1:12" ht="54">
      <c r="A1097" s="193">
        <v>40</v>
      </c>
      <c r="B1097" s="187" t="s">
        <v>4021</v>
      </c>
      <c r="C1097" s="253" t="s">
        <v>4022</v>
      </c>
      <c r="D1097" s="253"/>
      <c r="E1097" s="253" t="s">
        <v>4023</v>
      </c>
      <c r="F1097" s="272">
        <v>5.4</v>
      </c>
      <c r="G1097" s="253" t="s">
        <v>787</v>
      </c>
      <c r="H1097" s="253" t="s">
        <v>4024</v>
      </c>
      <c r="I1097" s="253"/>
      <c r="J1097" s="181"/>
      <c r="K1097" s="253"/>
      <c r="L1097" s="181"/>
    </row>
    <row r="1098" spans="1:12" ht="54">
      <c r="A1098" s="193">
        <v>41</v>
      </c>
      <c r="B1098" s="187" t="s">
        <v>4025</v>
      </c>
      <c r="C1098" s="253" t="s">
        <v>4026</v>
      </c>
      <c r="D1098" s="253"/>
      <c r="E1098" s="253" t="s">
        <v>4027</v>
      </c>
      <c r="F1098" s="272">
        <v>4.9000000000000004</v>
      </c>
      <c r="G1098" s="253" t="s">
        <v>787</v>
      </c>
      <c r="H1098" s="253" t="s">
        <v>3998</v>
      </c>
      <c r="I1098" s="253"/>
      <c r="J1098" s="181"/>
      <c r="K1098" s="253"/>
      <c r="L1098" s="181"/>
    </row>
    <row r="1099" spans="1:12" ht="72">
      <c r="A1099" s="193">
        <v>42</v>
      </c>
      <c r="B1099" s="187" t="s">
        <v>4028</v>
      </c>
      <c r="C1099" s="253" t="s">
        <v>4029</v>
      </c>
      <c r="D1099" s="253"/>
      <c r="E1099" s="253">
        <v>48121000161</v>
      </c>
      <c r="F1099" s="272">
        <v>14.15</v>
      </c>
      <c r="G1099" s="253" t="s">
        <v>787</v>
      </c>
      <c r="H1099" s="253" t="s">
        <v>4024</v>
      </c>
      <c r="I1099" s="253"/>
      <c r="J1099" s="181"/>
      <c r="K1099" s="253"/>
      <c r="L1099" s="181"/>
    </row>
    <row r="1100" spans="1:12" ht="54">
      <c r="A1100" s="193">
        <v>43</v>
      </c>
      <c r="B1100" s="187" t="s">
        <v>4030</v>
      </c>
      <c r="C1100" s="253" t="s">
        <v>4031</v>
      </c>
      <c r="D1100" s="253"/>
      <c r="E1100" s="253" t="s">
        <v>4032</v>
      </c>
      <c r="F1100" s="272">
        <v>1.83</v>
      </c>
      <c r="G1100" s="253" t="s">
        <v>787</v>
      </c>
      <c r="H1100" s="253" t="s">
        <v>3998</v>
      </c>
      <c r="I1100" s="253"/>
      <c r="J1100" s="181"/>
      <c r="K1100" s="253"/>
      <c r="L1100" s="181"/>
    </row>
    <row r="1101" spans="1:12" ht="54">
      <c r="A1101" s="193">
        <v>44</v>
      </c>
      <c r="B1101" s="187" t="s">
        <v>4033</v>
      </c>
      <c r="C1101" s="253" t="s">
        <v>4034</v>
      </c>
      <c r="D1101" s="253"/>
      <c r="E1101" s="253"/>
      <c r="F1101" s="272">
        <v>1.51</v>
      </c>
      <c r="G1101" s="253" t="s">
        <v>787</v>
      </c>
      <c r="H1101" s="253" t="s">
        <v>4035</v>
      </c>
      <c r="I1101" s="253"/>
      <c r="J1101" s="181"/>
      <c r="K1101" s="253"/>
      <c r="L1101" s="181"/>
    </row>
    <row r="1102" spans="1:12" ht="54">
      <c r="A1102" s="193">
        <v>45</v>
      </c>
      <c r="B1102" s="187" t="s">
        <v>4036</v>
      </c>
      <c r="C1102" s="253" t="s">
        <v>4037</v>
      </c>
      <c r="D1102" s="253"/>
      <c r="E1102" s="253" t="s">
        <v>4038</v>
      </c>
      <c r="F1102" s="272">
        <v>5</v>
      </c>
      <c r="G1102" s="253" t="s">
        <v>787</v>
      </c>
      <c r="H1102" s="253" t="s">
        <v>4039</v>
      </c>
      <c r="I1102" s="253"/>
      <c r="J1102" s="181"/>
      <c r="K1102" s="253"/>
      <c r="L1102" s="181"/>
    </row>
    <row r="1103" spans="1:12" ht="72">
      <c r="A1103" s="193">
        <v>46</v>
      </c>
      <c r="B1103" s="187" t="s">
        <v>4040</v>
      </c>
      <c r="C1103" s="253" t="s">
        <v>4041</v>
      </c>
      <c r="D1103" s="253"/>
      <c r="E1103" s="253" t="s">
        <v>4042</v>
      </c>
      <c r="F1103" s="272">
        <v>4.97</v>
      </c>
      <c r="G1103" s="253" t="s">
        <v>787</v>
      </c>
      <c r="H1103" s="253" t="s">
        <v>4024</v>
      </c>
      <c r="I1103" s="253"/>
      <c r="J1103" s="181"/>
      <c r="K1103" s="253"/>
      <c r="L1103" s="181"/>
    </row>
    <row r="1104" spans="1:12" ht="48" customHeight="1">
      <c r="A1104" s="263"/>
      <c r="B1104" s="263" t="s">
        <v>6692</v>
      </c>
      <c r="C1104" s="253"/>
      <c r="D1104" s="253"/>
      <c r="E1104" s="253"/>
      <c r="F1104" s="272"/>
      <c r="G1104" s="253" t="s">
        <v>787</v>
      </c>
      <c r="H1104" s="253"/>
      <c r="I1104" s="253"/>
      <c r="J1104" s="181"/>
      <c r="K1104" s="253"/>
      <c r="L1104" s="181"/>
    </row>
    <row r="1105" spans="1:12" ht="72">
      <c r="A1105" s="193">
        <v>47</v>
      </c>
      <c r="B1105" s="187" t="s">
        <v>4043</v>
      </c>
      <c r="C1105" s="253" t="s">
        <v>4044</v>
      </c>
      <c r="D1105" s="253" t="s">
        <v>4045</v>
      </c>
      <c r="E1105" s="253" t="s">
        <v>4046</v>
      </c>
      <c r="F1105" s="272">
        <v>5.77</v>
      </c>
      <c r="G1105" s="253" t="s">
        <v>787</v>
      </c>
      <c r="H1105" s="253" t="s">
        <v>4047</v>
      </c>
      <c r="I1105" s="253"/>
      <c r="J1105" s="181"/>
      <c r="K1105" s="253"/>
      <c r="L1105" s="181"/>
    </row>
    <row r="1106" spans="1:12" ht="90">
      <c r="A1106" s="193">
        <v>48</v>
      </c>
      <c r="B1106" s="187" t="s">
        <v>4048</v>
      </c>
      <c r="C1106" s="253" t="s">
        <v>4049</v>
      </c>
      <c r="D1106" s="253" t="s">
        <v>4045</v>
      </c>
      <c r="E1106" s="253" t="s">
        <v>4050</v>
      </c>
      <c r="F1106" s="272">
        <v>1.65</v>
      </c>
      <c r="G1106" s="253" t="s">
        <v>787</v>
      </c>
      <c r="H1106" s="253" t="s">
        <v>4047</v>
      </c>
      <c r="I1106" s="253"/>
      <c r="J1106" s="181"/>
      <c r="K1106" s="253"/>
      <c r="L1106" s="181"/>
    </row>
    <row r="1107" spans="1:12" ht="54">
      <c r="A1107" s="193">
        <v>49</v>
      </c>
      <c r="B1107" s="187" t="s">
        <v>4051</v>
      </c>
      <c r="C1107" s="253" t="s">
        <v>4052</v>
      </c>
      <c r="D1107" s="253" t="s">
        <v>4053</v>
      </c>
      <c r="E1107" s="253" t="s">
        <v>4054</v>
      </c>
      <c r="F1107" s="272">
        <v>4.5199999999999996</v>
      </c>
      <c r="G1107" s="253" t="s">
        <v>787</v>
      </c>
      <c r="H1107" s="253" t="s">
        <v>4047</v>
      </c>
      <c r="I1107" s="253"/>
      <c r="J1107" s="181"/>
      <c r="K1107" s="253"/>
      <c r="L1107" s="181"/>
    </row>
    <row r="1108" spans="1:12" ht="54">
      <c r="A1108" s="193">
        <v>50</v>
      </c>
      <c r="B1108" s="187" t="s">
        <v>4055</v>
      </c>
      <c r="C1108" s="253" t="s">
        <v>4056</v>
      </c>
      <c r="D1108" s="253" t="s">
        <v>4053</v>
      </c>
      <c r="E1108" s="253" t="s">
        <v>4057</v>
      </c>
      <c r="F1108" s="272">
        <v>3.18</v>
      </c>
      <c r="G1108" s="253" t="s">
        <v>787</v>
      </c>
      <c r="H1108" s="253" t="s">
        <v>4047</v>
      </c>
      <c r="I1108" s="253"/>
      <c r="J1108" s="181"/>
      <c r="K1108" s="253"/>
      <c r="L1108" s="181"/>
    </row>
    <row r="1109" spans="1:12" ht="54">
      <c r="A1109" s="193">
        <v>51</v>
      </c>
      <c r="B1109" s="187" t="s">
        <v>4058</v>
      </c>
      <c r="C1109" s="253" t="s">
        <v>4059</v>
      </c>
      <c r="D1109" s="253" t="s">
        <v>4060</v>
      </c>
      <c r="E1109" s="253" t="s">
        <v>4061</v>
      </c>
      <c r="F1109" s="272">
        <v>11.04</v>
      </c>
      <c r="G1109" s="253" t="s">
        <v>787</v>
      </c>
      <c r="H1109" s="253" t="s">
        <v>4047</v>
      </c>
      <c r="I1109" s="253"/>
      <c r="J1109" s="181"/>
      <c r="K1109" s="253"/>
      <c r="L1109" s="181"/>
    </row>
    <row r="1110" spans="1:12" ht="54">
      <c r="A1110" s="193">
        <v>52</v>
      </c>
      <c r="B1110" s="187" t="s">
        <v>4062</v>
      </c>
      <c r="C1110" s="253" t="s">
        <v>4063</v>
      </c>
      <c r="D1110" s="253" t="s">
        <v>4045</v>
      </c>
      <c r="E1110" s="253" t="s">
        <v>4064</v>
      </c>
      <c r="F1110" s="272">
        <v>1.97</v>
      </c>
      <c r="G1110" s="253" t="s">
        <v>787</v>
      </c>
      <c r="H1110" s="253" t="s">
        <v>4047</v>
      </c>
      <c r="I1110" s="253"/>
      <c r="J1110" s="181"/>
      <c r="K1110" s="253"/>
      <c r="L1110" s="181"/>
    </row>
    <row r="1111" spans="1:12" ht="54">
      <c r="A1111" s="193">
        <v>53</v>
      </c>
      <c r="B1111" s="187" t="s">
        <v>4065</v>
      </c>
      <c r="C1111" s="253" t="s">
        <v>4066</v>
      </c>
      <c r="D1111" s="253" t="s">
        <v>4060</v>
      </c>
      <c r="E1111" s="253" t="s">
        <v>4067</v>
      </c>
      <c r="F1111" s="272">
        <v>182.64</v>
      </c>
      <c r="G1111" s="253" t="s">
        <v>787</v>
      </c>
      <c r="H1111" s="253" t="s">
        <v>4047</v>
      </c>
      <c r="I1111" s="253"/>
      <c r="J1111" s="181"/>
      <c r="K1111" s="253"/>
      <c r="L1111" s="181"/>
    </row>
    <row r="1112" spans="1:12" ht="72">
      <c r="A1112" s="193">
        <v>54</v>
      </c>
      <c r="B1112" s="187" t="s">
        <v>4069</v>
      </c>
      <c r="C1112" s="253" t="s">
        <v>4070</v>
      </c>
      <c r="D1112" s="253" t="s">
        <v>4045</v>
      </c>
      <c r="E1112" s="253" t="s">
        <v>4071</v>
      </c>
      <c r="F1112" s="272">
        <v>4.8099999999999996</v>
      </c>
      <c r="G1112" s="253" t="s">
        <v>787</v>
      </c>
      <c r="H1112" s="253" t="s">
        <v>4047</v>
      </c>
      <c r="I1112" s="253"/>
      <c r="J1112" s="181"/>
      <c r="K1112" s="253"/>
      <c r="L1112" s="181"/>
    </row>
    <row r="1113" spans="1:12" ht="54">
      <c r="A1113" s="193">
        <v>55</v>
      </c>
      <c r="B1113" s="187" t="s">
        <v>4072</v>
      </c>
      <c r="C1113" s="253" t="s">
        <v>3890</v>
      </c>
      <c r="D1113" s="253" t="s">
        <v>4053</v>
      </c>
      <c r="E1113" s="253">
        <v>48121000239</v>
      </c>
      <c r="F1113" s="272">
        <v>3.71</v>
      </c>
      <c r="G1113" s="253" t="s">
        <v>787</v>
      </c>
      <c r="H1113" s="253" t="s">
        <v>4047</v>
      </c>
      <c r="I1113" s="253"/>
      <c r="J1113" s="181"/>
      <c r="K1113" s="253"/>
      <c r="L1113" s="181"/>
    </row>
    <row r="1114" spans="1:12" ht="54">
      <c r="A1114" s="193">
        <v>56</v>
      </c>
      <c r="B1114" s="187" t="s">
        <v>4073</v>
      </c>
      <c r="C1114" s="253" t="s">
        <v>4074</v>
      </c>
      <c r="D1114" s="253" t="s">
        <v>4053</v>
      </c>
      <c r="E1114" s="253" t="s">
        <v>4075</v>
      </c>
      <c r="F1114" s="272">
        <v>4.2</v>
      </c>
      <c r="G1114" s="253" t="s">
        <v>787</v>
      </c>
      <c r="H1114" s="253" t="s">
        <v>4047</v>
      </c>
      <c r="I1114" s="253"/>
      <c r="J1114" s="181"/>
      <c r="K1114" s="253"/>
      <c r="L1114" s="181" t="s">
        <v>4068</v>
      </c>
    </row>
    <row r="1115" spans="1:12" ht="54">
      <c r="A1115" s="193">
        <v>57</v>
      </c>
      <c r="B1115" s="187" t="s">
        <v>4076</v>
      </c>
      <c r="C1115" s="253" t="s">
        <v>4077</v>
      </c>
      <c r="D1115" s="253" t="s">
        <v>4045</v>
      </c>
      <c r="E1115" s="253">
        <v>8121000709</v>
      </c>
      <c r="F1115" s="272">
        <v>5.51</v>
      </c>
      <c r="G1115" s="253" t="s">
        <v>787</v>
      </c>
      <c r="H1115" s="253" t="s">
        <v>4047</v>
      </c>
      <c r="I1115" s="253"/>
      <c r="J1115" s="181"/>
      <c r="K1115" s="253"/>
      <c r="L1115" s="181"/>
    </row>
    <row r="1116" spans="1:12" ht="54">
      <c r="A1116" s="193">
        <v>58</v>
      </c>
      <c r="B1116" s="187" t="s">
        <v>4078</v>
      </c>
      <c r="C1116" s="253" t="s">
        <v>4079</v>
      </c>
      <c r="D1116" s="253" t="s">
        <v>4060</v>
      </c>
      <c r="E1116" s="253">
        <v>48121000306</v>
      </c>
      <c r="F1116" s="272">
        <v>21.11</v>
      </c>
      <c r="G1116" s="253" t="s">
        <v>787</v>
      </c>
      <c r="H1116" s="253" t="s">
        <v>4080</v>
      </c>
      <c r="I1116" s="253"/>
      <c r="J1116" s="181"/>
      <c r="K1116" s="253"/>
      <c r="L1116" s="181"/>
    </row>
    <row r="1117" spans="1:12" ht="54">
      <c r="A1117" s="193">
        <v>59</v>
      </c>
      <c r="B1117" s="187" t="s">
        <v>4081</v>
      </c>
      <c r="C1117" s="253" t="s">
        <v>4082</v>
      </c>
      <c r="D1117" s="253" t="s">
        <v>4045</v>
      </c>
      <c r="E1117" s="253">
        <v>48121000860</v>
      </c>
      <c r="F1117" s="272">
        <v>9.23</v>
      </c>
      <c r="G1117" s="253" t="s">
        <v>787</v>
      </c>
      <c r="H1117" s="253" t="s">
        <v>4083</v>
      </c>
      <c r="I1117" s="253"/>
      <c r="J1117" s="181"/>
      <c r="K1117" s="253"/>
      <c r="L1117" s="181"/>
    </row>
    <row r="1118" spans="1:12" ht="54">
      <c r="A1118" s="193">
        <v>60</v>
      </c>
      <c r="B1118" s="187" t="s">
        <v>4084</v>
      </c>
      <c r="C1118" s="253" t="s">
        <v>4085</v>
      </c>
      <c r="D1118" s="253" t="s">
        <v>4086</v>
      </c>
      <c r="E1118" s="253" t="s">
        <v>4087</v>
      </c>
      <c r="F1118" s="272">
        <v>8.3000000000000007</v>
      </c>
      <c r="G1118" s="181"/>
      <c r="H1118" s="253" t="s">
        <v>4047</v>
      </c>
      <c r="I1118" s="253"/>
      <c r="J1118" s="181"/>
      <c r="K1118" s="253"/>
      <c r="L1118" s="181"/>
    </row>
    <row r="1119" spans="1:12" ht="54">
      <c r="A1119" s="193">
        <v>61</v>
      </c>
      <c r="B1119" s="187" t="s">
        <v>4088</v>
      </c>
      <c r="C1119" s="253" t="s">
        <v>4089</v>
      </c>
      <c r="D1119" s="253" t="s">
        <v>4060</v>
      </c>
      <c r="E1119" s="253" t="s">
        <v>4090</v>
      </c>
      <c r="F1119" s="272">
        <v>4.24</v>
      </c>
      <c r="G1119" s="253" t="s">
        <v>787</v>
      </c>
      <c r="H1119" s="253" t="s">
        <v>4047</v>
      </c>
      <c r="I1119" s="253"/>
      <c r="J1119" s="181"/>
      <c r="K1119" s="253"/>
      <c r="L1119" s="181"/>
    </row>
    <row r="1120" spans="1:12" ht="54">
      <c r="A1120" s="193">
        <v>62</v>
      </c>
      <c r="B1120" s="187" t="s">
        <v>4091</v>
      </c>
      <c r="C1120" s="253" t="s">
        <v>4092</v>
      </c>
      <c r="D1120" s="253" t="s">
        <v>4060</v>
      </c>
      <c r="E1120" s="253" t="s">
        <v>4093</v>
      </c>
      <c r="F1120" s="272">
        <v>7.96</v>
      </c>
      <c r="G1120" s="253" t="s">
        <v>787</v>
      </c>
      <c r="H1120" s="253" t="s">
        <v>4047</v>
      </c>
      <c r="I1120" s="253"/>
      <c r="J1120" s="181"/>
      <c r="K1120" s="253"/>
      <c r="L1120" s="181"/>
    </row>
    <row r="1121" spans="1:12" ht="54">
      <c r="A1121" s="193">
        <v>63</v>
      </c>
      <c r="B1121" s="187" t="s">
        <v>4094</v>
      </c>
      <c r="C1121" s="253" t="s">
        <v>4095</v>
      </c>
      <c r="D1121" s="253" t="s">
        <v>4060</v>
      </c>
      <c r="E1121" s="253" t="s">
        <v>4096</v>
      </c>
      <c r="F1121" s="272">
        <v>3.48</v>
      </c>
      <c r="G1121" s="253" t="s">
        <v>787</v>
      </c>
      <c r="H1121" s="253" t="s">
        <v>4047</v>
      </c>
      <c r="I1121" s="253"/>
      <c r="J1121" s="181"/>
      <c r="K1121" s="253"/>
      <c r="L1121" s="181"/>
    </row>
    <row r="1122" spans="1:12" ht="54">
      <c r="A1122" s="193">
        <v>64</v>
      </c>
      <c r="B1122" s="187" t="s">
        <v>4097</v>
      </c>
      <c r="C1122" s="253" t="s">
        <v>4098</v>
      </c>
      <c r="D1122" s="253" t="s">
        <v>4053</v>
      </c>
      <c r="E1122" s="253" t="s">
        <v>4099</v>
      </c>
      <c r="F1122" s="272">
        <v>4.42</v>
      </c>
      <c r="G1122" s="253" t="s">
        <v>787</v>
      </c>
      <c r="H1122" s="253" t="s">
        <v>4047</v>
      </c>
      <c r="I1122" s="253"/>
      <c r="J1122" s="181"/>
      <c r="K1122" s="253"/>
      <c r="L1122" s="181"/>
    </row>
    <row r="1123" spans="1:12" ht="54">
      <c r="A1123" s="193">
        <v>65</v>
      </c>
      <c r="B1123" s="187" t="s">
        <v>4100</v>
      </c>
      <c r="C1123" s="253" t="s">
        <v>4101</v>
      </c>
      <c r="D1123" s="253" t="s">
        <v>4053</v>
      </c>
      <c r="E1123" s="253" t="s">
        <v>4102</v>
      </c>
      <c r="F1123" s="272">
        <v>1.1499999999999999</v>
      </c>
      <c r="G1123" s="253" t="s">
        <v>787</v>
      </c>
      <c r="H1123" s="253" t="s">
        <v>4047</v>
      </c>
      <c r="I1123" s="253"/>
      <c r="J1123" s="181"/>
      <c r="K1123" s="253"/>
      <c r="L1123" s="181"/>
    </row>
    <row r="1124" spans="1:12" ht="54">
      <c r="A1124" s="193">
        <v>66</v>
      </c>
      <c r="B1124" s="187" t="s">
        <v>4103</v>
      </c>
      <c r="C1124" s="253" t="s">
        <v>4104</v>
      </c>
      <c r="D1124" s="253" t="s">
        <v>4053</v>
      </c>
      <c r="E1124" s="253">
        <v>48121000413</v>
      </c>
      <c r="F1124" s="272">
        <v>67.45</v>
      </c>
      <c r="G1124" s="253" t="s">
        <v>787</v>
      </c>
      <c r="H1124" s="253" t="s">
        <v>4047</v>
      </c>
      <c r="I1124" s="253"/>
      <c r="J1124" s="181"/>
      <c r="K1124" s="253"/>
      <c r="L1124" s="181"/>
    </row>
    <row r="1125" spans="1:12" ht="54">
      <c r="A1125" s="193">
        <v>67</v>
      </c>
      <c r="B1125" s="187" t="s">
        <v>4105</v>
      </c>
      <c r="C1125" s="253" t="s">
        <v>4106</v>
      </c>
      <c r="D1125" s="253" t="s">
        <v>4107</v>
      </c>
      <c r="E1125" s="253"/>
      <c r="F1125" s="272">
        <v>2.16</v>
      </c>
      <c r="G1125" s="253" t="s">
        <v>787</v>
      </c>
      <c r="H1125" s="253"/>
      <c r="I1125" s="253"/>
      <c r="J1125" s="181"/>
      <c r="K1125" s="253"/>
      <c r="L1125" s="181"/>
    </row>
    <row r="1126" spans="1:12" ht="54">
      <c r="A1126" s="193">
        <v>68</v>
      </c>
      <c r="B1126" s="187" t="s">
        <v>4108</v>
      </c>
      <c r="C1126" s="253" t="s">
        <v>4109</v>
      </c>
      <c r="D1126" s="253" t="s">
        <v>4045</v>
      </c>
      <c r="E1126" s="253"/>
      <c r="F1126" s="272">
        <v>1.58</v>
      </c>
      <c r="G1126" s="253" t="s">
        <v>787</v>
      </c>
      <c r="H1126" s="253"/>
      <c r="I1126" s="253"/>
      <c r="J1126" s="181"/>
      <c r="K1126" s="253"/>
      <c r="L1126" s="181"/>
    </row>
    <row r="1127" spans="1:12" ht="72">
      <c r="A1127" s="193">
        <v>69</v>
      </c>
      <c r="B1127" s="187" t="s">
        <v>4110</v>
      </c>
      <c r="C1127" s="253" t="s">
        <v>4111</v>
      </c>
      <c r="D1127" s="253" t="s">
        <v>4107</v>
      </c>
      <c r="E1127" s="253"/>
      <c r="F1127" s="272">
        <v>2.8</v>
      </c>
      <c r="G1127" s="253" t="s">
        <v>787</v>
      </c>
      <c r="H1127" s="253"/>
      <c r="I1127" s="253"/>
      <c r="J1127" s="181"/>
      <c r="K1127" s="253"/>
      <c r="L1127" s="181"/>
    </row>
    <row r="1128" spans="1:12" ht="36">
      <c r="A1128" s="193">
        <v>70</v>
      </c>
      <c r="B1128" s="187" t="s">
        <v>4112</v>
      </c>
      <c r="C1128" s="253" t="s">
        <v>4113</v>
      </c>
      <c r="D1128" s="253" t="s">
        <v>4114</v>
      </c>
      <c r="E1128" s="253"/>
      <c r="F1128" s="272">
        <v>2.99</v>
      </c>
      <c r="G1128" s="253" t="s">
        <v>787</v>
      </c>
      <c r="H1128" s="253"/>
      <c r="I1128" s="253"/>
      <c r="J1128" s="181"/>
      <c r="K1128" s="253"/>
      <c r="L1128" s="181"/>
    </row>
    <row r="1129" spans="1:12" ht="54">
      <c r="A1129" s="193">
        <v>71</v>
      </c>
      <c r="B1129" s="187" t="s">
        <v>4115</v>
      </c>
      <c r="C1129" s="253" t="s">
        <v>4116</v>
      </c>
      <c r="D1129" s="253" t="s">
        <v>4117</v>
      </c>
      <c r="E1129" s="253"/>
      <c r="F1129" s="272">
        <v>12.85</v>
      </c>
      <c r="G1129" s="253" t="s">
        <v>787</v>
      </c>
      <c r="H1129" s="253"/>
      <c r="I1129" s="253"/>
      <c r="J1129" s="181"/>
      <c r="K1129" s="253"/>
      <c r="L1129" s="181"/>
    </row>
    <row r="1130" spans="1:12" ht="54">
      <c r="A1130" s="193">
        <v>72</v>
      </c>
      <c r="B1130" s="187" t="s">
        <v>4118</v>
      </c>
      <c r="C1130" s="253" t="s">
        <v>4119</v>
      </c>
      <c r="D1130" s="253" t="s">
        <v>4114</v>
      </c>
      <c r="E1130" s="253"/>
      <c r="F1130" s="272">
        <v>1.5</v>
      </c>
      <c r="G1130" s="253" t="s">
        <v>787</v>
      </c>
      <c r="H1130" s="253"/>
      <c r="I1130" s="253"/>
      <c r="J1130" s="181"/>
      <c r="K1130" s="253"/>
      <c r="L1130" s="181"/>
    </row>
    <row r="1131" spans="1:12" ht="54">
      <c r="A1131" s="193">
        <v>73</v>
      </c>
      <c r="B1131" s="187" t="s">
        <v>4120</v>
      </c>
      <c r="C1131" s="253" t="s">
        <v>4121</v>
      </c>
      <c r="D1131" s="253" t="s">
        <v>4114</v>
      </c>
      <c r="E1131" s="253"/>
      <c r="F1131" s="272">
        <v>7.27</v>
      </c>
      <c r="G1131" s="253" t="s">
        <v>787</v>
      </c>
      <c r="H1131" s="253"/>
      <c r="I1131" s="253"/>
      <c r="J1131" s="181"/>
      <c r="K1131" s="253"/>
      <c r="L1131" s="181"/>
    </row>
    <row r="1132" spans="1:12" ht="36">
      <c r="A1132" s="193">
        <v>74</v>
      </c>
      <c r="B1132" s="187" t="s">
        <v>4122</v>
      </c>
      <c r="C1132" s="253" t="s">
        <v>4123</v>
      </c>
      <c r="D1132" s="253" t="s">
        <v>4114</v>
      </c>
      <c r="E1132" s="253"/>
      <c r="F1132" s="272">
        <v>1.51</v>
      </c>
      <c r="G1132" s="253" t="s">
        <v>787</v>
      </c>
      <c r="H1132" s="253"/>
      <c r="I1132" s="253"/>
      <c r="J1132" s="181"/>
      <c r="K1132" s="253"/>
      <c r="L1132" s="181"/>
    </row>
    <row r="1133" spans="1:12" ht="36">
      <c r="A1133" s="193">
        <v>75</v>
      </c>
      <c r="B1133" s="187" t="s">
        <v>4124</v>
      </c>
      <c r="C1133" s="253" t="s">
        <v>4125</v>
      </c>
      <c r="D1133" s="253" t="s">
        <v>4107</v>
      </c>
      <c r="E1133" s="253"/>
      <c r="F1133" s="272">
        <v>11.48</v>
      </c>
      <c r="G1133" s="253" t="s">
        <v>787</v>
      </c>
      <c r="H1133" s="253"/>
      <c r="I1133" s="253" t="s">
        <v>787</v>
      </c>
      <c r="J1133" s="181"/>
      <c r="K1133" s="253"/>
      <c r="L1133" s="181"/>
    </row>
    <row r="1134" spans="1:12" ht="55.2" customHeight="1">
      <c r="A1134" s="263"/>
      <c r="B1134" s="263" t="s">
        <v>6693</v>
      </c>
      <c r="C1134" s="181"/>
      <c r="D1134" s="181"/>
      <c r="E1134" s="181"/>
      <c r="F1134" s="272"/>
      <c r="G1134" s="253" t="s">
        <v>787</v>
      </c>
      <c r="H1134" s="181"/>
      <c r="I1134" s="181"/>
      <c r="J1134" s="181"/>
      <c r="K1134" s="181"/>
      <c r="L1134" s="181"/>
    </row>
    <row r="1135" spans="1:12" ht="54">
      <c r="A1135" s="193">
        <v>76</v>
      </c>
      <c r="B1135" s="187" t="s">
        <v>4126</v>
      </c>
      <c r="C1135" s="253" t="s">
        <v>4127</v>
      </c>
      <c r="D1135" s="253" t="s">
        <v>4128</v>
      </c>
      <c r="E1135" s="193" t="s">
        <v>4129</v>
      </c>
      <c r="F1135" s="272">
        <v>0.17</v>
      </c>
      <c r="G1135" s="253" t="s">
        <v>787</v>
      </c>
      <c r="H1135" s="253"/>
      <c r="I1135" s="253" t="s">
        <v>787</v>
      </c>
      <c r="J1135" s="253" t="s">
        <v>4130</v>
      </c>
      <c r="K1135" s="253"/>
      <c r="L1135" s="253"/>
    </row>
    <row r="1136" spans="1:12" ht="54">
      <c r="A1136" s="193">
        <v>77</v>
      </c>
      <c r="B1136" s="187" t="s">
        <v>4131</v>
      </c>
      <c r="C1136" s="253" t="s">
        <v>4132</v>
      </c>
      <c r="D1136" s="253" t="s">
        <v>4128</v>
      </c>
      <c r="E1136" s="193">
        <v>48121000657</v>
      </c>
      <c r="F1136" s="272">
        <v>0.72</v>
      </c>
      <c r="G1136" s="253" t="s">
        <v>787</v>
      </c>
      <c r="H1136" s="253"/>
      <c r="I1136" s="253" t="s">
        <v>787</v>
      </c>
      <c r="J1136" s="253" t="s">
        <v>4130</v>
      </c>
      <c r="K1136" s="253"/>
      <c r="L1136" s="253"/>
    </row>
    <row r="1137" spans="1:12" ht="72">
      <c r="A1137" s="193">
        <v>78</v>
      </c>
      <c r="B1137" s="187" t="s">
        <v>4133</v>
      </c>
      <c r="C1137" s="253" t="s">
        <v>4134</v>
      </c>
      <c r="D1137" s="253" t="s">
        <v>4135</v>
      </c>
      <c r="E1137" s="193" t="s">
        <v>4136</v>
      </c>
      <c r="F1137" s="272">
        <v>4.53</v>
      </c>
      <c r="G1137" s="253"/>
      <c r="H1137" s="253"/>
      <c r="I1137" s="253" t="s">
        <v>787</v>
      </c>
      <c r="J1137" s="253" t="s">
        <v>4137</v>
      </c>
      <c r="K1137" s="253"/>
      <c r="L1137" s="253"/>
    </row>
    <row r="1138" spans="1:12" ht="54">
      <c r="A1138" s="193">
        <v>79</v>
      </c>
      <c r="B1138" s="187" t="s">
        <v>4138</v>
      </c>
      <c r="C1138" s="253" t="s">
        <v>4139</v>
      </c>
      <c r="D1138" s="253" t="s">
        <v>4135</v>
      </c>
      <c r="E1138" s="193" t="s">
        <v>4140</v>
      </c>
      <c r="F1138" s="272">
        <v>4.05</v>
      </c>
      <c r="G1138" s="253"/>
      <c r="H1138" s="253"/>
      <c r="I1138" s="253" t="s">
        <v>787</v>
      </c>
      <c r="J1138" s="253" t="s">
        <v>4141</v>
      </c>
      <c r="K1138" s="253"/>
      <c r="L1138" s="253"/>
    </row>
    <row r="1139" spans="1:12" ht="54">
      <c r="A1139" s="193">
        <v>80</v>
      </c>
      <c r="B1139" s="187" t="s">
        <v>4142</v>
      </c>
      <c r="C1139" s="253" t="s">
        <v>4143</v>
      </c>
      <c r="D1139" s="253" t="s">
        <v>4144</v>
      </c>
      <c r="E1139" s="193">
        <v>48121000827</v>
      </c>
      <c r="F1139" s="272">
        <v>3.42</v>
      </c>
      <c r="G1139" s="253"/>
      <c r="H1139" s="253"/>
      <c r="I1139" s="253" t="s">
        <v>787</v>
      </c>
      <c r="J1139" s="253" t="s">
        <v>4130</v>
      </c>
      <c r="K1139" s="253"/>
      <c r="L1139" s="253"/>
    </row>
    <row r="1140" spans="1:12" ht="72">
      <c r="A1140" s="193">
        <v>81</v>
      </c>
      <c r="B1140" s="187" t="s">
        <v>4145</v>
      </c>
      <c r="C1140" s="253" t="s">
        <v>4146</v>
      </c>
      <c r="D1140" s="253" t="s">
        <v>4144</v>
      </c>
      <c r="E1140" s="193">
        <v>48121000769</v>
      </c>
      <c r="F1140" s="272">
        <v>6.35</v>
      </c>
      <c r="G1140" s="253" t="s">
        <v>787</v>
      </c>
      <c r="H1140" s="253"/>
      <c r="I1140" s="253" t="s">
        <v>787</v>
      </c>
      <c r="J1140" s="253" t="s">
        <v>4130</v>
      </c>
      <c r="K1140" s="253"/>
      <c r="L1140" s="253"/>
    </row>
    <row r="1141" spans="1:12" ht="54">
      <c r="A1141" s="193">
        <v>82</v>
      </c>
      <c r="B1141" s="187" t="s">
        <v>4147</v>
      </c>
      <c r="C1141" s="253" t="s">
        <v>4148</v>
      </c>
      <c r="D1141" s="253" t="s">
        <v>4149</v>
      </c>
      <c r="E1141" s="193" t="s">
        <v>4150</v>
      </c>
      <c r="F1141" s="272">
        <v>11.37</v>
      </c>
      <c r="G1141" s="253" t="s">
        <v>787</v>
      </c>
      <c r="H1141" s="253"/>
      <c r="I1141" s="253" t="s">
        <v>787</v>
      </c>
      <c r="J1141" s="253" t="s">
        <v>4130</v>
      </c>
      <c r="K1141" s="253"/>
      <c r="L1141" s="253"/>
    </row>
    <row r="1142" spans="1:12" ht="54">
      <c r="A1142" s="193">
        <v>83</v>
      </c>
      <c r="B1142" s="187" t="s">
        <v>4151</v>
      </c>
      <c r="C1142" s="253" t="s">
        <v>4152</v>
      </c>
      <c r="D1142" s="253" t="s">
        <v>4144</v>
      </c>
      <c r="E1142" s="193" t="s">
        <v>4153</v>
      </c>
      <c r="F1142" s="272">
        <v>5.71</v>
      </c>
      <c r="G1142" s="253" t="s">
        <v>787</v>
      </c>
      <c r="H1142" s="253"/>
      <c r="I1142" s="253" t="s">
        <v>787</v>
      </c>
      <c r="J1142" s="253" t="s">
        <v>4137</v>
      </c>
      <c r="K1142" s="253"/>
      <c r="L1142" s="253"/>
    </row>
    <row r="1143" spans="1:12" ht="72">
      <c r="A1143" s="193">
        <v>84</v>
      </c>
      <c r="B1143" s="187" t="s">
        <v>4154</v>
      </c>
      <c r="C1143" s="253" t="s">
        <v>4155</v>
      </c>
      <c r="D1143" s="253" t="s">
        <v>4149</v>
      </c>
      <c r="E1143" s="193">
        <v>48121000358</v>
      </c>
      <c r="F1143" s="272">
        <v>1.07</v>
      </c>
      <c r="G1143" s="253" t="s">
        <v>787</v>
      </c>
      <c r="H1143" s="253"/>
      <c r="I1143" s="253" t="s">
        <v>787</v>
      </c>
      <c r="J1143" s="253" t="s">
        <v>4137</v>
      </c>
      <c r="K1143" s="253"/>
      <c r="L1143" s="253"/>
    </row>
    <row r="1144" spans="1:12" ht="54">
      <c r="A1144" s="193">
        <v>85</v>
      </c>
      <c r="B1144" s="187" t="s">
        <v>4156</v>
      </c>
      <c r="C1144" s="253" t="s">
        <v>4157</v>
      </c>
      <c r="D1144" s="253" t="s">
        <v>4144</v>
      </c>
      <c r="E1144" s="193">
        <v>48121000632</v>
      </c>
      <c r="F1144" s="272">
        <v>49.31</v>
      </c>
      <c r="G1144" s="253" t="s">
        <v>787</v>
      </c>
      <c r="H1144" s="253"/>
      <c r="I1144" s="253" t="s">
        <v>787</v>
      </c>
      <c r="J1144" s="253" t="s">
        <v>4137</v>
      </c>
      <c r="K1144" s="253"/>
      <c r="L1144" s="253"/>
    </row>
    <row r="1145" spans="1:12" ht="72">
      <c r="A1145" s="193">
        <v>86</v>
      </c>
      <c r="B1145" s="187" t="s">
        <v>4158</v>
      </c>
      <c r="C1145" s="253" t="s">
        <v>4159</v>
      </c>
      <c r="D1145" s="253" t="s">
        <v>4160</v>
      </c>
      <c r="E1145" s="253" t="s">
        <v>4161</v>
      </c>
      <c r="F1145" s="272">
        <v>4.82</v>
      </c>
      <c r="G1145" s="253" t="s">
        <v>787</v>
      </c>
      <c r="H1145" s="253"/>
      <c r="I1145" s="253" t="s">
        <v>787</v>
      </c>
      <c r="J1145" s="253" t="s">
        <v>4130</v>
      </c>
      <c r="K1145" s="253"/>
      <c r="L1145" s="253"/>
    </row>
    <row r="1146" spans="1:12" ht="54">
      <c r="A1146" s="193">
        <v>87</v>
      </c>
      <c r="B1146" s="187" t="s">
        <v>4162</v>
      </c>
      <c r="C1146" s="253" t="s">
        <v>4163</v>
      </c>
      <c r="D1146" s="253" t="s">
        <v>4144</v>
      </c>
      <c r="E1146" s="253" t="s">
        <v>4164</v>
      </c>
      <c r="F1146" s="272">
        <v>6.9</v>
      </c>
      <c r="G1146" s="253" t="s">
        <v>787</v>
      </c>
      <c r="H1146" s="253"/>
      <c r="I1146" s="253" t="s">
        <v>787</v>
      </c>
      <c r="J1146" s="253" t="s">
        <v>4165</v>
      </c>
      <c r="K1146" s="253"/>
      <c r="L1146" s="253"/>
    </row>
    <row r="1147" spans="1:12" ht="72">
      <c r="A1147" s="193">
        <v>88</v>
      </c>
      <c r="B1147" s="187" t="s">
        <v>4166</v>
      </c>
      <c r="C1147" s="253" t="s">
        <v>4167</v>
      </c>
      <c r="D1147" s="253" t="s">
        <v>4160</v>
      </c>
      <c r="E1147" s="253" t="s">
        <v>4168</v>
      </c>
      <c r="F1147" s="272">
        <v>0.23</v>
      </c>
      <c r="G1147" s="253" t="s">
        <v>787</v>
      </c>
      <c r="H1147" s="253"/>
      <c r="I1147" s="253" t="s">
        <v>787</v>
      </c>
      <c r="J1147" s="253" t="s">
        <v>4169</v>
      </c>
      <c r="K1147" s="253"/>
      <c r="L1147" s="253"/>
    </row>
    <row r="1148" spans="1:12" ht="54">
      <c r="A1148" s="193">
        <v>89</v>
      </c>
      <c r="B1148" s="187" t="s">
        <v>4170</v>
      </c>
      <c r="C1148" s="253" t="s">
        <v>4171</v>
      </c>
      <c r="D1148" s="253" t="s">
        <v>4160</v>
      </c>
      <c r="E1148" s="193">
        <v>48121000032</v>
      </c>
      <c r="F1148" s="272">
        <v>9.4</v>
      </c>
      <c r="G1148" s="253" t="s">
        <v>787</v>
      </c>
      <c r="H1148" s="253"/>
      <c r="I1148" s="253" t="s">
        <v>787</v>
      </c>
      <c r="J1148" s="253" t="s">
        <v>4130</v>
      </c>
      <c r="K1148" s="253"/>
      <c r="L1148" s="253"/>
    </row>
    <row r="1149" spans="1:12" ht="72">
      <c r="A1149" s="193">
        <v>90</v>
      </c>
      <c r="B1149" s="187" t="s">
        <v>4172</v>
      </c>
      <c r="C1149" s="253" t="s">
        <v>4173</v>
      </c>
      <c r="D1149" s="253" t="s">
        <v>4174</v>
      </c>
      <c r="E1149" s="253"/>
      <c r="F1149" s="272">
        <v>3.5000000000000003E-2</v>
      </c>
      <c r="G1149" s="253" t="s">
        <v>787</v>
      </c>
      <c r="H1149" s="253"/>
      <c r="I1149" s="253" t="s">
        <v>787</v>
      </c>
      <c r="J1149" s="253" t="s">
        <v>4169</v>
      </c>
      <c r="K1149" s="253"/>
      <c r="L1149" s="253"/>
    </row>
    <row r="1150" spans="1:12" ht="54">
      <c r="A1150" s="193">
        <v>91</v>
      </c>
      <c r="B1150" s="187" t="s">
        <v>4175</v>
      </c>
      <c r="C1150" s="253" t="s">
        <v>4176</v>
      </c>
      <c r="D1150" s="253" t="s">
        <v>4160</v>
      </c>
      <c r="E1150" s="253"/>
      <c r="F1150" s="272">
        <v>80.099999999999994</v>
      </c>
      <c r="G1150" s="253" t="s">
        <v>787</v>
      </c>
      <c r="H1150" s="253"/>
      <c r="I1150" s="253" t="s">
        <v>787</v>
      </c>
      <c r="J1150" s="253" t="s">
        <v>4177</v>
      </c>
      <c r="K1150" s="253"/>
      <c r="L1150" s="253"/>
    </row>
    <row r="1151" spans="1:12" ht="54">
      <c r="A1151" s="193">
        <v>92</v>
      </c>
      <c r="B1151" s="187" t="s">
        <v>4178</v>
      </c>
      <c r="C1151" s="253" t="s">
        <v>4179</v>
      </c>
      <c r="D1151" s="253" t="s">
        <v>4160</v>
      </c>
      <c r="E1151" s="253" t="s">
        <v>4180</v>
      </c>
      <c r="F1151" s="272">
        <v>4.7</v>
      </c>
      <c r="G1151" s="253" t="s">
        <v>787</v>
      </c>
      <c r="H1151" s="253"/>
      <c r="I1151" s="253" t="s">
        <v>787</v>
      </c>
      <c r="J1151" s="253" t="s">
        <v>4130</v>
      </c>
      <c r="K1151" s="253"/>
      <c r="L1151" s="253"/>
    </row>
    <row r="1152" spans="1:12" ht="54">
      <c r="A1152" s="193">
        <v>93</v>
      </c>
      <c r="B1152" s="187" t="s">
        <v>4181</v>
      </c>
      <c r="C1152" s="253" t="s">
        <v>4182</v>
      </c>
      <c r="D1152" s="253" t="s">
        <v>4144</v>
      </c>
      <c r="E1152" s="253"/>
      <c r="F1152" s="272">
        <v>5.84</v>
      </c>
      <c r="G1152" s="253" t="s">
        <v>787</v>
      </c>
      <c r="H1152" s="253"/>
      <c r="I1152" s="253" t="s">
        <v>787</v>
      </c>
      <c r="J1152" s="253" t="s">
        <v>4130</v>
      </c>
      <c r="K1152" s="253"/>
      <c r="L1152" s="253"/>
    </row>
    <row r="1153" spans="1:12" ht="54">
      <c r="A1153" s="193">
        <v>94</v>
      </c>
      <c r="B1153" s="187" t="s">
        <v>4183</v>
      </c>
      <c r="C1153" s="253" t="s">
        <v>4184</v>
      </c>
      <c r="D1153" s="253" t="s">
        <v>4144</v>
      </c>
      <c r="E1153" s="193">
        <v>48121000513</v>
      </c>
      <c r="F1153" s="272">
        <v>131.1</v>
      </c>
      <c r="G1153" s="253" t="s">
        <v>787</v>
      </c>
      <c r="H1153" s="253"/>
      <c r="I1153" s="253"/>
      <c r="J1153" s="253" t="s">
        <v>4185</v>
      </c>
      <c r="K1153" s="253"/>
      <c r="L1153" s="253"/>
    </row>
    <row r="1154" spans="1:12" ht="72">
      <c r="A1154" s="193">
        <v>95</v>
      </c>
      <c r="B1154" s="187" t="s">
        <v>4186</v>
      </c>
      <c r="C1154" s="253" t="s">
        <v>4187</v>
      </c>
      <c r="D1154" s="253" t="s">
        <v>4144</v>
      </c>
      <c r="E1154" s="193">
        <v>48121000616</v>
      </c>
      <c r="F1154" s="272">
        <v>43.8</v>
      </c>
      <c r="G1154" s="253" t="s">
        <v>787</v>
      </c>
      <c r="H1154" s="253"/>
      <c r="I1154" s="253"/>
      <c r="J1154" s="253" t="s">
        <v>4185</v>
      </c>
      <c r="K1154" s="253"/>
      <c r="L1154" s="253"/>
    </row>
    <row r="1155" spans="1:12" ht="72">
      <c r="A1155" s="193">
        <v>96</v>
      </c>
      <c r="B1155" s="187" t="s">
        <v>4188</v>
      </c>
      <c r="C1155" s="253" t="s">
        <v>4189</v>
      </c>
      <c r="D1155" s="253" t="s">
        <v>4135</v>
      </c>
      <c r="E1155" s="253" t="s">
        <v>4190</v>
      </c>
      <c r="F1155" s="272">
        <v>2.76</v>
      </c>
      <c r="G1155" s="253" t="s">
        <v>787</v>
      </c>
      <c r="H1155" s="253"/>
      <c r="I1155" s="253"/>
      <c r="J1155" s="253" t="s">
        <v>4191</v>
      </c>
      <c r="K1155" s="253"/>
      <c r="L1155" s="253"/>
    </row>
    <row r="1156" spans="1:12" ht="54">
      <c r="A1156" s="193">
        <v>97</v>
      </c>
      <c r="B1156" s="187" t="s">
        <v>4192</v>
      </c>
      <c r="C1156" s="253" t="s">
        <v>4193</v>
      </c>
      <c r="D1156" s="253" t="s">
        <v>4149</v>
      </c>
      <c r="E1156" s="253"/>
      <c r="F1156" s="272">
        <v>5.21</v>
      </c>
      <c r="G1156" s="253" t="s">
        <v>787</v>
      </c>
      <c r="H1156" s="253"/>
      <c r="I1156" s="253"/>
      <c r="J1156" s="253" t="s">
        <v>4191</v>
      </c>
      <c r="K1156" s="253"/>
      <c r="L1156" s="253"/>
    </row>
    <row r="1157" spans="1:12" ht="54">
      <c r="A1157" s="193">
        <v>98</v>
      </c>
      <c r="B1157" s="187" t="s">
        <v>4194</v>
      </c>
      <c r="C1157" s="253" t="s">
        <v>4195</v>
      </c>
      <c r="D1157" s="253" t="s">
        <v>4149</v>
      </c>
      <c r="E1157" s="253"/>
      <c r="F1157" s="272">
        <v>4</v>
      </c>
      <c r="G1157" s="253" t="s">
        <v>787</v>
      </c>
      <c r="H1157" s="253"/>
      <c r="I1157" s="253"/>
      <c r="J1157" s="253" t="s">
        <v>4191</v>
      </c>
      <c r="K1157" s="253"/>
      <c r="L1157" s="253"/>
    </row>
    <row r="1158" spans="1:12" ht="54">
      <c r="A1158" s="193">
        <v>99</v>
      </c>
      <c r="B1158" s="187" t="s">
        <v>4196</v>
      </c>
      <c r="C1158" s="253" t="s">
        <v>4197</v>
      </c>
      <c r="D1158" s="253" t="s">
        <v>4128</v>
      </c>
      <c r="E1158" s="253"/>
      <c r="F1158" s="272">
        <v>1.54</v>
      </c>
      <c r="G1158" s="253" t="s">
        <v>787</v>
      </c>
      <c r="H1158" s="253"/>
      <c r="I1158" s="253"/>
      <c r="J1158" s="253" t="s">
        <v>4191</v>
      </c>
      <c r="K1158" s="253"/>
      <c r="L1158" s="253"/>
    </row>
    <row r="1159" spans="1:12" ht="54">
      <c r="A1159" s="193">
        <v>100</v>
      </c>
      <c r="B1159" s="187" t="s">
        <v>4198</v>
      </c>
      <c r="C1159" s="253" t="s">
        <v>4199</v>
      </c>
      <c r="D1159" s="253" t="s">
        <v>4128</v>
      </c>
      <c r="E1159" s="253"/>
      <c r="F1159" s="272">
        <v>1.7</v>
      </c>
      <c r="G1159" s="253" t="s">
        <v>787</v>
      </c>
      <c r="H1159" s="253"/>
      <c r="I1159" s="253"/>
      <c r="J1159" s="253" t="s">
        <v>4191</v>
      </c>
      <c r="K1159" s="253"/>
      <c r="L1159" s="253"/>
    </row>
    <row r="1160" spans="1:12" ht="54">
      <c r="A1160" s="193">
        <v>101</v>
      </c>
      <c r="B1160" s="187" t="s">
        <v>4200</v>
      </c>
      <c r="C1160" s="253" t="s">
        <v>4201</v>
      </c>
      <c r="D1160" s="253" t="s">
        <v>4202</v>
      </c>
      <c r="E1160" s="253"/>
      <c r="F1160" s="272">
        <v>26.5</v>
      </c>
      <c r="G1160" s="253" t="s">
        <v>787</v>
      </c>
      <c r="H1160" s="253"/>
      <c r="I1160" s="253"/>
      <c r="J1160" s="253" t="s">
        <v>4191</v>
      </c>
      <c r="K1160" s="253"/>
      <c r="L1160" s="253"/>
    </row>
    <row r="1161" spans="1:12" ht="54">
      <c r="A1161" s="193">
        <v>102</v>
      </c>
      <c r="B1161" s="187" t="s">
        <v>4203</v>
      </c>
      <c r="C1161" s="253" t="s">
        <v>4204</v>
      </c>
      <c r="D1161" s="253" t="s">
        <v>4160</v>
      </c>
      <c r="E1161" s="253"/>
      <c r="F1161" s="272">
        <v>2</v>
      </c>
      <c r="G1161" s="253" t="s">
        <v>787</v>
      </c>
      <c r="H1161" s="253">
        <v>2</v>
      </c>
      <c r="I1161" s="253"/>
      <c r="J1161" s="253" t="s">
        <v>4205</v>
      </c>
      <c r="K1161" s="253"/>
      <c r="L1161" s="253"/>
    </row>
    <row r="1162" spans="1:12" ht="54">
      <c r="A1162" s="193">
        <v>103</v>
      </c>
      <c r="B1162" s="187" t="s">
        <v>4206</v>
      </c>
      <c r="C1162" s="253" t="s">
        <v>4207</v>
      </c>
      <c r="D1162" s="253" t="s">
        <v>4160</v>
      </c>
      <c r="E1162" s="253"/>
      <c r="F1162" s="272">
        <v>1</v>
      </c>
      <c r="G1162" s="253" t="s">
        <v>787</v>
      </c>
      <c r="H1162" s="253">
        <v>1</v>
      </c>
      <c r="I1162" s="253"/>
      <c r="J1162" s="253" t="s">
        <v>4208</v>
      </c>
      <c r="K1162" s="253"/>
      <c r="L1162" s="253"/>
    </row>
    <row r="1163" spans="1:12" ht="54">
      <c r="A1163" s="193">
        <v>104</v>
      </c>
      <c r="B1163" s="187" t="s">
        <v>4209</v>
      </c>
      <c r="C1163" s="253" t="s">
        <v>4210</v>
      </c>
      <c r="D1163" s="253" t="s">
        <v>4211</v>
      </c>
      <c r="E1163" s="253"/>
      <c r="F1163" s="272">
        <v>0.1</v>
      </c>
      <c r="G1163" s="253" t="s">
        <v>787</v>
      </c>
      <c r="H1163" s="253">
        <v>0.1</v>
      </c>
      <c r="I1163" s="253"/>
      <c r="J1163" s="253" t="s">
        <v>4212</v>
      </c>
      <c r="K1163" s="253"/>
      <c r="L1163" s="253"/>
    </row>
    <row r="1164" spans="1:12" ht="54">
      <c r="A1164" s="193">
        <v>105</v>
      </c>
      <c r="B1164" s="187" t="s">
        <v>4213</v>
      </c>
      <c r="C1164" s="253" t="s">
        <v>4214</v>
      </c>
      <c r="D1164" s="253" t="s">
        <v>4160</v>
      </c>
      <c r="E1164" s="253"/>
      <c r="F1164" s="272">
        <v>9.4</v>
      </c>
      <c r="G1164" s="253" t="s">
        <v>787</v>
      </c>
      <c r="H1164" s="253">
        <v>9.4</v>
      </c>
      <c r="I1164" s="253"/>
      <c r="J1164" s="253" t="s">
        <v>4191</v>
      </c>
      <c r="K1164" s="253"/>
      <c r="L1164" s="253"/>
    </row>
    <row r="1165" spans="1:12" ht="44.4" customHeight="1">
      <c r="A1165" s="177"/>
      <c r="B1165" s="178" t="s">
        <v>6694</v>
      </c>
      <c r="C1165" s="264">
        <f>C1167+C1169+C1172+C1195+C1197</f>
        <v>24</v>
      </c>
      <c r="D1165" s="264"/>
      <c r="E1165" s="264"/>
      <c r="F1165" s="262">
        <f t="shared" ref="F1165:L1165" si="75">F1167+F1169+F1172+F1195+F1197</f>
        <v>5612.7099999999991</v>
      </c>
      <c r="G1165" s="180">
        <f t="shared" si="75"/>
        <v>0</v>
      </c>
      <c r="H1165" s="180">
        <f t="shared" si="75"/>
        <v>0</v>
      </c>
      <c r="I1165" s="180">
        <f t="shared" si="75"/>
        <v>0</v>
      </c>
      <c r="J1165" s="180">
        <f t="shared" si="75"/>
        <v>0</v>
      </c>
      <c r="K1165" s="180">
        <f t="shared" si="75"/>
        <v>0</v>
      </c>
      <c r="L1165" s="180">
        <f t="shared" si="75"/>
        <v>0</v>
      </c>
    </row>
    <row r="1166" spans="1:12" hidden="1">
      <c r="A1166" s="177"/>
      <c r="B1166" s="178"/>
      <c r="C1166" s="177"/>
      <c r="D1166" s="177"/>
      <c r="E1166" s="177"/>
      <c r="F1166" s="180"/>
      <c r="G1166" s="177"/>
      <c r="H1166" s="177"/>
      <c r="I1166" s="177"/>
      <c r="J1166" s="177"/>
      <c r="K1166" s="181"/>
      <c r="L1166" s="181"/>
    </row>
    <row r="1167" spans="1:12" hidden="1">
      <c r="A1167" s="177" t="s">
        <v>4215</v>
      </c>
      <c r="B1167" s="178" t="s">
        <v>4216</v>
      </c>
      <c r="C1167" s="177"/>
      <c r="D1167" s="177"/>
      <c r="E1167" s="177"/>
      <c r="F1167" s="180"/>
      <c r="G1167" s="177"/>
      <c r="H1167" s="177"/>
      <c r="I1167" s="177"/>
      <c r="J1167" s="177"/>
      <c r="K1167" s="181"/>
      <c r="L1167" s="181"/>
    </row>
    <row r="1168" spans="1:12" hidden="1">
      <c r="A1168" s="177"/>
      <c r="B1168" s="178"/>
      <c r="C1168" s="177"/>
      <c r="D1168" s="177"/>
      <c r="E1168" s="177"/>
      <c r="F1168" s="180"/>
      <c r="G1168" s="177"/>
      <c r="H1168" s="177"/>
      <c r="I1168" s="177"/>
      <c r="J1168" s="177"/>
      <c r="K1168" s="177"/>
      <c r="L1168" s="177"/>
    </row>
    <row r="1169" spans="1:12" ht="45.6" customHeight="1">
      <c r="A1169" s="177"/>
      <c r="B1169" s="178" t="s">
        <v>4217</v>
      </c>
      <c r="C1169" s="264">
        <f>COUNTA(C1170:C1171)</f>
        <v>2</v>
      </c>
      <c r="D1169" s="264"/>
      <c r="E1169" s="264"/>
      <c r="F1169" s="262">
        <f>F1170+F1171</f>
        <v>10.75</v>
      </c>
      <c r="G1169" s="177"/>
      <c r="H1169" s="177"/>
      <c r="I1169" s="177"/>
      <c r="J1169" s="177"/>
      <c r="K1169" s="177"/>
      <c r="L1169" s="177"/>
    </row>
    <row r="1170" spans="1:12" ht="90.75" customHeight="1">
      <c r="A1170" s="181">
        <v>1</v>
      </c>
      <c r="B1170" s="182" t="s">
        <v>4218</v>
      </c>
      <c r="C1170" s="181" t="s">
        <v>4219</v>
      </c>
      <c r="D1170" s="181" t="s">
        <v>4220</v>
      </c>
      <c r="E1170" s="181" t="s">
        <v>4221</v>
      </c>
      <c r="F1170" s="272">
        <v>9.4</v>
      </c>
      <c r="G1170" s="181"/>
      <c r="H1170" s="181"/>
      <c r="I1170" s="181"/>
      <c r="J1170" s="181"/>
      <c r="K1170" s="181"/>
      <c r="L1170" s="181"/>
    </row>
    <row r="1171" spans="1:12" ht="106.5" customHeight="1">
      <c r="A1171" s="181">
        <v>2</v>
      </c>
      <c r="B1171" s="182" t="s">
        <v>4222</v>
      </c>
      <c r="C1171" s="181" t="s">
        <v>4223</v>
      </c>
      <c r="D1171" s="181" t="s">
        <v>4224</v>
      </c>
      <c r="E1171" s="181" t="s">
        <v>4225</v>
      </c>
      <c r="F1171" s="272">
        <v>1.35</v>
      </c>
      <c r="G1171" s="181"/>
      <c r="H1171" s="181"/>
      <c r="I1171" s="181"/>
      <c r="J1171" s="181"/>
      <c r="K1171" s="181"/>
      <c r="L1171" s="181"/>
    </row>
    <row r="1172" spans="1:12" ht="44.4" customHeight="1">
      <c r="A1172" s="177"/>
      <c r="B1172" s="178" t="s">
        <v>4226</v>
      </c>
      <c r="C1172" s="264">
        <f>COUNTA(C1173:C1194)</f>
        <v>22</v>
      </c>
      <c r="D1172" s="264"/>
      <c r="E1172" s="264"/>
      <c r="F1172" s="262">
        <f>SUM(F1173:F1194)</f>
        <v>5601.9599999999991</v>
      </c>
      <c r="G1172" s="177"/>
      <c r="H1172" s="177"/>
      <c r="I1172" s="177"/>
      <c r="J1172" s="177"/>
      <c r="K1172" s="177"/>
      <c r="L1172" s="177"/>
    </row>
    <row r="1173" spans="1:12" ht="82.95" customHeight="1">
      <c r="A1173" s="181">
        <v>1</v>
      </c>
      <c r="B1173" s="182" t="s">
        <v>4227</v>
      </c>
      <c r="C1173" s="181" t="s">
        <v>4228</v>
      </c>
      <c r="D1173" s="177"/>
      <c r="E1173" s="181" t="s">
        <v>4229</v>
      </c>
      <c r="F1173" s="272">
        <v>361.16</v>
      </c>
      <c r="G1173" s="177"/>
      <c r="H1173" s="177"/>
      <c r="I1173" s="177"/>
      <c r="J1173" s="181"/>
      <c r="K1173" s="181"/>
      <c r="L1173" s="181"/>
    </row>
    <row r="1174" spans="1:12" ht="82.95" customHeight="1">
      <c r="A1174" s="181">
        <v>2</v>
      </c>
      <c r="B1174" s="182" t="s">
        <v>4230</v>
      </c>
      <c r="C1174" s="181" t="s">
        <v>4231</v>
      </c>
      <c r="D1174" s="177"/>
      <c r="E1174" s="181" t="s">
        <v>4232</v>
      </c>
      <c r="F1174" s="272">
        <v>779.78</v>
      </c>
      <c r="G1174" s="177"/>
      <c r="H1174" s="181"/>
      <c r="I1174" s="177"/>
      <c r="J1174" s="181"/>
      <c r="K1174" s="181"/>
      <c r="L1174" s="181"/>
    </row>
    <row r="1175" spans="1:12" ht="82.95" customHeight="1">
      <c r="A1175" s="181">
        <v>3</v>
      </c>
      <c r="B1175" s="182" t="s">
        <v>4233</v>
      </c>
      <c r="C1175" s="181" t="s">
        <v>4234</v>
      </c>
      <c r="D1175" s="177"/>
      <c r="E1175" s="181" t="s">
        <v>4235</v>
      </c>
      <c r="F1175" s="272">
        <v>474.22</v>
      </c>
      <c r="G1175" s="177"/>
      <c r="H1175" s="181"/>
      <c r="I1175" s="177"/>
      <c r="J1175" s="181"/>
      <c r="K1175" s="181"/>
      <c r="L1175" s="181"/>
    </row>
    <row r="1176" spans="1:12" ht="82.95" customHeight="1">
      <c r="A1176" s="181">
        <v>4</v>
      </c>
      <c r="B1176" s="182" t="s">
        <v>4236</v>
      </c>
      <c r="C1176" s="181" t="s">
        <v>4237</v>
      </c>
      <c r="D1176" s="177"/>
      <c r="E1176" s="181" t="s">
        <v>4238</v>
      </c>
      <c r="F1176" s="272">
        <v>229.62</v>
      </c>
      <c r="G1176" s="177"/>
      <c r="H1176" s="181"/>
      <c r="I1176" s="177"/>
      <c r="J1176" s="181"/>
      <c r="K1176" s="181"/>
      <c r="L1176" s="181"/>
    </row>
    <row r="1177" spans="1:12" ht="82.95" customHeight="1">
      <c r="A1177" s="181">
        <v>5</v>
      </c>
      <c r="B1177" s="182" t="s">
        <v>4239</v>
      </c>
      <c r="C1177" s="181" t="s">
        <v>4237</v>
      </c>
      <c r="D1177" s="177"/>
      <c r="E1177" s="181" t="s">
        <v>4240</v>
      </c>
      <c r="F1177" s="272">
        <v>670.31</v>
      </c>
      <c r="G1177" s="177"/>
      <c r="H1177" s="181"/>
      <c r="I1177" s="177"/>
      <c r="J1177" s="181"/>
      <c r="K1177" s="181"/>
      <c r="L1177" s="181"/>
    </row>
    <row r="1178" spans="1:12" ht="82.95" customHeight="1">
      <c r="A1178" s="181">
        <v>6</v>
      </c>
      <c r="B1178" s="182" t="s">
        <v>4241</v>
      </c>
      <c r="C1178" s="181" t="s">
        <v>4242</v>
      </c>
      <c r="D1178" s="177"/>
      <c r="E1178" s="181" t="s">
        <v>4243</v>
      </c>
      <c r="F1178" s="272">
        <v>1165.2</v>
      </c>
      <c r="G1178" s="177"/>
      <c r="H1178" s="181"/>
      <c r="I1178" s="177"/>
      <c r="J1178" s="181"/>
      <c r="K1178" s="181"/>
      <c r="L1178" s="181"/>
    </row>
    <row r="1179" spans="1:12" ht="82.95" customHeight="1">
      <c r="A1179" s="181">
        <v>7</v>
      </c>
      <c r="B1179" s="182" t="s">
        <v>4244</v>
      </c>
      <c r="C1179" s="181" t="s">
        <v>4242</v>
      </c>
      <c r="D1179" s="177"/>
      <c r="E1179" s="181" t="s">
        <v>4245</v>
      </c>
      <c r="F1179" s="272">
        <v>753.88</v>
      </c>
      <c r="G1179" s="177"/>
      <c r="H1179" s="181"/>
      <c r="I1179" s="177"/>
      <c r="J1179" s="181"/>
      <c r="K1179" s="181"/>
      <c r="L1179" s="181"/>
    </row>
    <row r="1180" spans="1:12" ht="82.95" customHeight="1">
      <c r="A1180" s="181">
        <v>8</v>
      </c>
      <c r="B1180" s="182" t="s">
        <v>4246</v>
      </c>
      <c r="C1180" s="181" t="s">
        <v>4247</v>
      </c>
      <c r="D1180" s="177"/>
      <c r="E1180" s="181" t="s">
        <v>4248</v>
      </c>
      <c r="F1180" s="272">
        <v>714.37</v>
      </c>
      <c r="G1180" s="177"/>
      <c r="H1180" s="181"/>
      <c r="I1180" s="177"/>
      <c r="J1180" s="181"/>
      <c r="K1180" s="181"/>
      <c r="L1180" s="181"/>
    </row>
    <row r="1181" spans="1:12" ht="82.95" customHeight="1">
      <c r="A1181" s="181">
        <v>9</v>
      </c>
      <c r="B1181" s="182" t="s">
        <v>4249</v>
      </c>
      <c r="C1181" s="181" t="s">
        <v>4250</v>
      </c>
      <c r="D1181" s="177"/>
      <c r="E1181" s="181" t="s">
        <v>4251</v>
      </c>
      <c r="F1181" s="272">
        <v>433.38</v>
      </c>
      <c r="G1181" s="177"/>
      <c r="H1181" s="181"/>
      <c r="I1181" s="177"/>
      <c r="J1181" s="181"/>
      <c r="K1181" s="181"/>
      <c r="L1181" s="181"/>
    </row>
    <row r="1182" spans="1:12" ht="82.95" customHeight="1">
      <c r="A1182" s="181">
        <v>10</v>
      </c>
      <c r="B1182" s="182" t="s">
        <v>4252</v>
      </c>
      <c r="C1182" s="181" t="s">
        <v>4253</v>
      </c>
      <c r="D1182" s="177"/>
      <c r="E1182" s="181" t="s">
        <v>4254</v>
      </c>
      <c r="F1182" s="272">
        <v>0.2</v>
      </c>
      <c r="G1182" s="177"/>
      <c r="H1182" s="181"/>
      <c r="I1182" s="177"/>
      <c r="J1182" s="181"/>
      <c r="K1182" s="181"/>
      <c r="L1182" s="181"/>
    </row>
    <row r="1183" spans="1:12" ht="82.95" customHeight="1">
      <c r="A1183" s="181">
        <v>11</v>
      </c>
      <c r="B1183" s="182" t="s">
        <v>4255</v>
      </c>
      <c r="C1183" s="181" t="s">
        <v>4256</v>
      </c>
      <c r="D1183" s="177"/>
      <c r="E1183" s="181" t="s">
        <v>4257</v>
      </c>
      <c r="F1183" s="272">
        <v>0.91</v>
      </c>
      <c r="G1183" s="177"/>
      <c r="H1183" s="181"/>
      <c r="I1183" s="177"/>
      <c r="J1183" s="181"/>
      <c r="K1183" s="181"/>
      <c r="L1183" s="181"/>
    </row>
    <row r="1184" spans="1:12" ht="82.95" customHeight="1">
      <c r="A1184" s="181">
        <v>12</v>
      </c>
      <c r="B1184" s="182" t="s">
        <v>4258</v>
      </c>
      <c r="C1184" s="181" t="s">
        <v>4250</v>
      </c>
      <c r="D1184" s="177"/>
      <c r="E1184" s="181" t="s">
        <v>4259</v>
      </c>
      <c r="F1184" s="272">
        <v>5</v>
      </c>
      <c r="G1184" s="177"/>
      <c r="H1184" s="181"/>
      <c r="I1184" s="177"/>
      <c r="J1184" s="181"/>
      <c r="K1184" s="181"/>
      <c r="L1184" s="181"/>
    </row>
    <row r="1185" spans="1:12" ht="110.4" customHeight="1">
      <c r="A1185" s="181">
        <v>13</v>
      </c>
      <c r="B1185" s="182" t="s">
        <v>4260</v>
      </c>
      <c r="C1185" s="181" t="s">
        <v>4261</v>
      </c>
      <c r="D1185" s="177"/>
      <c r="E1185" s="181" t="s">
        <v>4262</v>
      </c>
      <c r="F1185" s="272">
        <v>0.17</v>
      </c>
      <c r="G1185" s="177"/>
      <c r="H1185" s="181"/>
      <c r="I1185" s="177"/>
      <c r="J1185" s="181"/>
      <c r="K1185" s="181"/>
      <c r="L1185" s="181"/>
    </row>
    <row r="1186" spans="1:12" ht="82.95" customHeight="1">
      <c r="A1186" s="181">
        <v>14</v>
      </c>
      <c r="B1186" s="182" t="s">
        <v>4263</v>
      </c>
      <c r="C1186" s="181" t="s">
        <v>4261</v>
      </c>
      <c r="D1186" s="177"/>
      <c r="E1186" s="181" t="s">
        <v>4264</v>
      </c>
      <c r="F1186" s="272">
        <v>0.15</v>
      </c>
      <c r="G1186" s="177"/>
      <c r="H1186" s="181"/>
      <c r="I1186" s="177"/>
      <c r="J1186" s="181"/>
      <c r="K1186" s="181"/>
      <c r="L1186" s="181"/>
    </row>
    <row r="1187" spans="1:12" ht="82.95" customHeight="1">
      <c r="A1187" s="181">
        <v>15</v>
      </c>
      <c r="B1187" s="182" t="s">
        <v>4265</v>
      </c>
      <c r="C1187" s="181" t="s">
        <v>4266</v>
      </c>
      <c r="D1187" s="177"/>
      <c r="E1187" s="181" t="s">
        <v>4267</v>
      </c>
      <c r="F1187" s="272">
        <v>2.0099999999999998</v>
      </c>
      <c r="G1187" s="177"/>
      <c r="H1187" s="181"/>
      <c r="I1187" s="177"/>
      <c r="J1187" s="181"/>
      <c r="K1187" s="181"/>
      <c r="L1187" s="181"/>
    </row>
    <row r="1188" spans="1:12" ht="82.95" customHeight="1">
      <c r="A1188" s="181">
        <v>16</v>
      </c>
      <c r="B1188" s="182" t="s">
        <v>4268</v>
      </c>
      <c r="C1188" s="181" t="s">
        <v>4261</v>
      </c>
      <c r="D1188" s="177"/>
      <c r="E1188" s="181" t="s">
        <v>4269</v>
      </c>
      <c r="F1188" s="272">
        <v>0.77</v>
      </c>
      <c r="G1188" s="177"/>
      <c r="H1188" s="181"/>
      <c r="I1188" s="177"/>
      <c r="J1188" s="181"/>
      <c r="K1188" s="181"/>
      <c r="L1188" s="181"/>
    </row>
    <row r="1189" spans="1:12" ht="82.95" customHeight="1">
      <c r="A1189" s="181">
        <v>17</v>
      </c>
      <c r="B1189" s="182" t="s">
        <v>4270</v>
      </c>
      <c r="C1189" s="181" t="s">
        <v>4261</v>
      </c>
      <c r="D1189" s="177"/>
      <c r="E1189" s="181" t="s">
        <v>4271</v>
      </c>
      <c r="F1189" s="272">
        <v>0.19</v>
      </c>
      <c r="G1189" s="177"/>
      <c r="H1189" s="181"/>
      <c r="I1189" s="177"/>
      <c r="J1189" s="181"/>
      <c r="K1189" s="181"/>
      <c r="L1189" s="181"/>
    </row>
    <row r="1190" spans="1:12" ht="82.95" customHeight="1">
      <c r="A1190" s="181">
        <v>18</v>
      </c>
      <c r="B1190" s="182" t="s">
        <v>4272</v>
      </c>
      <c r="C1190" s="181" t="s">
        <v>4273</v>
      </c>
      <c r="D1190" s="177"/>
      <c r="E1190" s="181" t="s">
        <v>4274</v>
      </c>
      <c r="F1190" s="272">
        <v>0.9</v>
      </c>
      <c r="G1190" s="177"/>
      <c r="H1190" s="181"/>
      <c r="I1190" s="177"/>
      <c r="J1190" s="181"/>
      <c r="K1190" s="181"/>
      <c r="L1190" s="181"/>
    </row>
    <row r="1191" spans="1:12" ht="82.95" customHeight="1">
      <c r="A1191" s="181">
        <v>19</v>
      </c>
      <c r="B1191" s="182" t="s">
        <v>4275</v>
      </c>
      <c r="C1191" s="181" t="s">
        <v>4276</v>
      </c>
      <c r="D1191" s="177"/>
      <c r="E1191" s="181" t="s">
        <v>4277</v>
      </c>
      <c r="F1191" s="272">
        <v>0.5</v>
      </c>
      <c r="G1191" s="177"/>
      <c r="H1191" s="181"/>
      <c r="I1191" s="177"/>
      <c r="J1191" s="181"/>
      <c r="K1191" s="181"/>
      <c r="L1191" s="181"/>
    </row>
    <row r="1192" spans="1:12" ht="82.95" customHeight="1">
      <c r="A1192" s="181">
        <v>20</v>
      </c>
      <c r="B1192" s="182" t="s">
        <v>4278</v>
      </c>
      <c r="C1192" s="181" t="s">
        <v>4279</v>
      </c>
      <c r="D1192" s="177"/>
      <c r="E1192" s="181" t="s">
        <v>4280</v>
      </c>
      <c r="F1192" s="272">
        <v>2.39</v>
      </c>
      <c r="G1192" s="177"/>
      <c r="H1192" s="181"/>
      <c r="I1192" s="177"/>
      <c r="J1192" s="181"/>
      <c r="K1192" s="181"/>
      <c r="L1192" s="181"/>
    </row>
    <row r="1193" spans="1:12" ht="82.95" customHeight="1">
      <c r="A1193" s="181">
        <v>21</v>
      </c>
      <c r="B1193" s="182" t="s">
        <v>4281</v>
      </c>
      <c r="C1193" s="181" t="s">
        <v>4279</v>
      </c>
      <c r="D1193" s="177"/>
      <c r="E1193" s="181" t="s">
        <v>4282</v>
      </c>
      <c r="F1193" s="272">
        <v>3.4</v>
      </c>
      <c r="G1193" s="177"/>
      <c r="H1193" s="181"/>
      <c r="I1193" s="177"/>
      <c r="J1193" s="181"/>
      <c r="K1193" s="181"/>
      <c r="L1193" s="181"/>
    </row>
    <row r="1194" spans="1:12" ht="82.95" customHeight="1">
      <c r="A1194" s="181">
        <v>22</v>
      </c>
      <c r="B1194" s="182" t="s">
        <v>4283</v>
      </c>
      <c r="C1194" s="181" t="s">
        <v>4284</v>
      </c>
      <c r="D1194" s="177"/>
      <c r="E1194" s="181" t="s">
        <v>4285</v>
      </c>
      <c r="F1194" s="272">
        <v>3.45</v>
      </c>
      <c r="G1194" s="177"/>
      <c r="H1194" s="181"/>
      <c r="I1194" s="177"/>
      <c r="J1194" s="181"/>
      <c r="K1194" s="181"/>
      <c r="L1194" s="181"/>
    </row>
    <row r="1195" spans="1:12" hidden="1">
      <c r="A1195" s="177" t="s">
        <v>4286</v>
      </c>
      <c r="B1195" s="178" t="s">
        <v>4287</v>
      </c>
      <c r="C1195" s="177">
        <v>0</v>
      </c>
      <c r="D1195" s="177"/>
      <c r="E1195" s="177"/>
      <c r="F1195" s="180">
        <v>0</v>
      </c>
      <c r="G1195" s="177"/>
      <c r="H1195" s="177"/>
      <c r="I1195" s="177"/>
      <c r="J1195" s="177"/>
      <c r="K1195" s="177"/>
      <c r="L1195" s="177"/>
    </row>
    <row r="1196" spans="1:12" hidden="1">
      <c r="A1196" s="177"/>
      <c r="B1196" s="178"/>
      <c r="C1196" s="177"/>
      <c r="D1196" s="177"/>
      <c r="E1196" s="177"/>
      <c r="F1196" s="180"/>
      <c r="G1196" s="177"/>
      <c r="H1196" s="177"/>
      <c r="I1196" s="177"/>
      <c r="J1196" s="177"/>
      <c r="K1196" s="181"/>
      <c r="L1196" s="181"/>
    </row>
    <row r="1197" spans="1:12" hidden="1">
      <c r="A1197" s="177" t="s">
        <v>4288</v>
      </c>
      <c r="B1197" s="178" t="s">
        <v>4289</v>
      </c>
      <c r="C1197" s="177"/>
      <c r="D1197" s="177"/>
      <c r="E1197" s="177"/>
      <c r="F1197" s="180"/>
      <c r="G1197" s="177"/>
      <c r="H1197" s="177"/>
      <c r="I1197" s="177"/>
      <c r="J1197" s="177"/>
      <c r="K1197" s="181"/>
      <c r="L1197" s="181"/>
    </row>
    <row r="1198" spans="1:12" hidden="1">
      <c r="A1198" s="181"/>
      <c r="B1198" s="182"/>
      <c r="C1198" s="181"/>
      <c r="D1198" s="181"/>
      <c r="E1198" s="181"/>
      <c r="F1198" s="272"/>
      <c r="G1198" s="181"/>
      <c r="H1198" s="181"/>
      <c r="I1198" s="181"/>
      <c r="J1198" s="181"/>
      <c r="K1198" s="181"/>
      <c r="L1198" s="181"/>
    </row>
    <row r="1199" spans="1:12" ht="45" customHeight="1">
      <c r="A1199" s="177"/>
      <c r="B1199" s="178" t="s">
        <v>6695</v>
      </c>
      <c r="C1199" s="264">
        <f>C1200+C1202+C1210+C1239+C1241+C1285</f>
        <v>77</v>
      </c>
      <c r="D1199" s="264">
        <f t="shared" ref="D1199:L1199" si="76">D1200+D1202+D1210+D1239+D1241+D1285</f>
        <v>49</v>
      </c>
      <c r="E1199" s="264">
        <f t="shared" si="76"/>
        <v>47</v>
      </c>
      <c r="F1199" s="262">
        <f t="shared" si="76"/>
        <v>650.25279999999987</v>
      </c>
      <c r="G1199" s="177">
        <f t="shared" si="76"/>
        <v>49</v>
      </c>
      <c r="H1199" s="177">
        <f t="shared" si="76"/>
        <v>49</v>
      </c>
      <c r="I1199" s="177">
        <f t="shared" si="76"/>
        <v>26</v>
      </c>
      <c r="J1199" s="177">
        <f t="shared" si="76"/>
        <v>50</v>
      </c>
      <c r="K1199" s="177">
        <f t="shared" si="76"/>
        <v>62</v>
      </c>
      <c r="L1199" s="177" t="e">
        <f t="shared" si="76"/>
        <v>#VALUE!</v>
      </c>
    </row>
    <row r="1200" spans="1:12" hidden="1">
      <c r="A1200" s="177"/>
      <c r="B1200" s="178" t="s">
        <v>6646</v>
      </c>
      <c r="C1200" s="264"/>
      <c r="D1200" s="264"/>
      <c r="E1200" s="264"/>
      <c r="F1200" s="262"/>
      <c r="G1200" s="177"/>
      <c r="H1200" s="177"/>
      <c r="I1200" s="177"/>
      <c r="J1200" s="177"/>
      <c r="K1200" s="181"/>
      <c r="L1200" s="181"/>
    </row>
    <row r="1201" spans="1:12" hidden="1">
      <c r="A1201" s="181"/>
      <c r="B1201" s="182"/>
      <c r="C1201" s="266"/>
      <c r="D1201" s="266"/>
      <c r="E1201" s="266"/>
      <c r="F1201" s="270"/>
      <c r="G1201" s="181"/>
      <c r="H1201" s="181"/>
      <c r="I1201" s="181"/>
      <c r="J1201" s="181"/>
      <c r="K1201" s="181"/>
      <c r="L1201" s="181"/>
    </row>
    <row r="1202" spans="1:12" ht="43.2" customHeight="1">
      <c r="A1202" s="177"/>
      <c r="B1202" s="178" t="s">
        <v>4295</v>
      </c>
      <c r="C1202" s="264">
        <f t="shared" ref="C1202:E1202" si="77">COUNTA(C1203:C1208)</f>
        <v>6</v>
      </c>
      <c r="D1202" s="264">
        <f t="shared" si="77"/>
        <v>6</v>
      </c>
      <c r="E1202" s="264">
        <f t="shared" si="77"/>
        <v>6</v>
      </c>
      <c r="F1202" s="262">
        <f>SUM(F1203:F1208)</f>
        <v>23.039700000000003</v>
      </c>
      <c r="G1202" s="177">
        <f t="shared" ref="G1202:L1202" si="78">COUNTA(G1203:G1208)</f>
        <v>6</v>
      </c>
      <c r="H1202" s="177">
        <f t="shared" si="78"/>
        <v>6</v>
      </c>
      <c r="I1202" s="177">
        <f t="shared" si="78"/>
        <v>2</v>
      </c>
      <c r="J1202" s="177">
        <f t="shared" si="78"/>
        <v>4</v>
      </c>
      <c r="K1202" s="177">
        <f t="shared" si="78"/>
        <v>6</v>
      </c>
      <c r="L1202" s="177">
        <f t="shared" si="78"/>
        <v>1</v>
      </c>
    </row>
    <row r="1203" spans="1:12" ht="129.6" customHeight="1">
      <c r="A1203" s="181">
        <v>1</v>
      </c>
      <c r="B1203" s="182" t="s">
        <v>4296</v>
      </c>
      <c r="C1203" s="181" t="s">
        <v>4297</v>
      </c>
      <c r="D1203" s="181" t="s">
        <v>4298</v>
      </c>
      <c r="E1203" s="181" t="s">
        <v>4299</v>
      </c>
      <c r="F1203" s="272">
        <f>66095.4/10000</f>
        <v>6.6095399999999991</v>
      </c>
      <c r="G1203" s="181" t="s">
        <v>4300</v>
      </c>
      <c r="H1203" s="181" t="s">
        <v>4301</v>
      </c>
      <c r="I1203" s="181"/>
      <c r="J1203" s="181" t="s">
        <v>44</v>
      </c>
      <c r="K1203" s="181" t="s">
        <v>4302</v>
      </c>
      <c r="L1203" s="181"/>
    </row>
    <row r="1204" spans="1:12" ht="129.6" customHeight="1">
      <c r="A1204" s="181">
        <v>2</v>
      </c>
      <c r="B1204" s="182" t="s">
        <v>4303</v>
      </c>
      <c r="C1204" s="181" t="s">
        <v>4304</v>
      </c>
      <c r="D1204" s="181" t="s">
        <v>4305</v>
      </c>
      <c r="E1204" s="181" t="s">
        <v>4306</v>
      </c>
      <c r="F1204" s="272">
        <f>142914.5/10000</f>
        <v>14.291449999999999</v>
      </c>
      <c r="G1204" s="181" t="s">
        <v>4307</v>
      </c>
      <c r="H1204" s="181" t="s">
        <v>4308</v>
      </c>
      <c r="I1204" s="181"/>
      <c r="J1204" s="181" t="s">
        <v>44</v>
      </c>
      <c r="K1204" s="181" t="s">
        <v>1290</v>
      </c>
      <c r="L1204" s="181"/>
    </row>
    <row r="1205" spans="1:12" ht="129.6" customHeight="1">
      <c r="A1205" s="181">
        <v>3</v>
      </c>
      <c r="B1205" s="182" t="s">
        <v>4309</v>
      </c>
      <c r="C1205" s="181" t="s">
        <v>4310</v>
      </c>
      <c r="D1205" s="181" t="s">
        <v>4311</v>
      </c>
      <c r="E1205" s="181" t="s">
        <v>4312</v>
      </c>
      <c r="F1205" s="272">
        <f>577.1/10000</f>
        <v>5.7710000000000004E-2</v>
      </c>
      <c r="G1205" s="181" t="s">
        <v>4313</v>
      </c>
      <c r="H1205" s="181" t="s">
        <v>4314</v>
      </c>
      <c r="I1205" s="181"/>
      <c r="J1205" s="181" t="s">
        <v>44</v>
      </c>
      <c r="K1205" s="181" t="s">
        <v>4315</v>
      </c>
      <c r="L1205" s="181" t="s">
        <v>4316</v>
      </c>
    </row>
    <row r="1206" spans="1:12" ht="129.6" customHeight="1">
      <c r="A1206" s="181">
        <v>4</v>
      </c>
      <c r="B1206" s="182" t="s">
        <v>4317</v>
      </c>
      <c r="C1206" s="181" t="s">
        <v>4318</v>
      </c>
      <c r="D1206" s="181" t="s">
        <v>4319</v>
      </c>
      <c r="E1206" s="181" t="s">
        <v>4320</v>
      </c>
      <c r="F1206" s="272">
        <f>8334/10000</f>
        <v>0.83340000000000003</v>
      </c>
      <c r="G1206" s="181" t="s">
        <v>4321</v>
      </c>
      <c r="H1206" s="181" t="s">
        <v>4322</v>
      </c>
      <c r="I1206" s="177" t="s">
        <v>44</v>
      </c>
      <c r="J1206" s="181"/>
      <c r="K1206" s="181" t="s">
        <v>4323</v>
      </c>
      <c r="L1206" s="181"/>
    </row>
    <row r="1207" spans="1:12" ht="129.6" customHeight="1">
      <c r="A1207" s="181">
        <v>5</v>
      </c>
      <c r="B1207" s="182" t="s">
        <v>4324</v>
      </c>
      <c r="C1207" s="181" t="s">
        <v>4325</v>
      </c>
      <c r="D1207" s="181" t="s">
        <v>4326</v>
      </c>
      <c r="E1207" s="181" t="s">
        <v>4327</v>
      </c>
      <c r="F1207" s="272">
        <f>8716/10000</f>
        <v>0.87160000000000004</v>
      </c>
      <c r="G1207" s="181" t="s">
        <v>4328</v>
      </c>
      <c r="H1207" s="181" t="s">
        <v>4329</v>
      </c>
      <c r="I1207" s="181"/>
      <c r="J1207" s="177" t="s">
        <v>44</v>
      </c>
      <c r="K1207" s="181" t="s">
        <v>4330</v>
      </c>
      <c r="L1207" s="181"/>
    </row>
    <row r="1208" spans="1:12" ht="129.6" customHeight="1">
      <c r="A1208" s="181">
        <v>7</v>
      </c>
      <c r="B1208" s="182" t="s">
        <v>4331</v>
      </c>
      <c r="C1208" s="181" t="s">
        <v>4332</v>
      </c>
      <c r="D1208" s="181" t="s">
        <v>4333</v>
      </c>
      <c r="E1208" s="181" t="s">
        <v>4334</v>
      </c>
      <c r="F1208" s="272">
        <v>0.376</v>
      </c>
      <c r="G1208" s="181" t="s">
        <v>4335</v>
      </c>
      <c r="H1208" s="181" t="s">
        <v>4336</v>
      </c>
      <c r="I1208" s="181" t="s">
        <v>44</v>
      </c>
      <c r="J1208" s="181"/>
      <c r="K1208" s="181" t="s">
        <v>1008</v>
      </c>
      <c r="L1208" s="181"/>
    </row>
    <row r="1209" spans="1:12" ht="129.6" customHeight="1">
      <c r="A1209" s="181">
        <v>6</v>
      </c>
      <c r="B1209" s="188" t="s">
        <v>4337</v>
      </c>
      <c r="C1209" s="181" t="s">
        <v>4338</v>
      </c>
      <c r="D1209" s="181" t="s">
        <v>4339</v>
      </c>
      <c r="E1209" s="181" t="s">
        <v>4340</v>
      </c>
      <c r="F1209" s="272">
        <v>2.0699999999999998</v>
      </c>
      <c r="G1209" s="181" t="s">
        <v>4341</v>
      </c>
      <c r="H1209" s="181" t="s">
        <v>4342</v>
      </c>
      <c r="I1209" s="177" t="s">
        <v>44</v>
      </c>
      <c r="J1209" s="181"/>
      <c r="K1209" s="181" t="s">
        <v>4343</v>
      </c>
      <c r="L1209" s="181"/>
    </row>
    <row r="1210" spans="1:12" ht="50.4" customHeight="1">
      <c r="A1210" s="177"/>
      <c r="B1210" s="178" t="s">
        <v>4344</v>
      </c>
      <c r="C1210" s="264">
        <f>COUNTA(C1211:C1238)</f>
        <v>28</v>
      </c>
      <c r="D1210" s="264"/>
      <c r="E1210" s="264"/>
      <c r="F1210" s="262">
        <f>SUM(F1211:F1238)</f>
        <v>363.59999999999997</v>
      </c>
      <c r="G1210" s="177"/>
      <c r="H1210" s="177"/>
      <c r="I1210" s="177">
        <f t="shared" ref="I1210:L1210" si="79">COUNTA(I1211:I1238)</f>
        <v>19</v>
      </c>
      <c r="J1210" s="177">
        <f t="shared" si="79"/>
        <v>9</v>
      </c>
      <c r="K1210" s="177">
        <f t="shared" si="79"/>
        <v>28</v>
      </c>
      <c r="L1210" s="177">
        <f t="shared" si="79"/>
        <v>6</v>
      </c>
    </row>
    <row r="1211" spans="1:12" ht="114" customHeight="1">
      <c r="A1211" s="181">
        <v>1</v>
      </c>
      <c r="B1211" s="182" t="s">
        <v>4345</v>
      </c>
      <c r="C1211" s="181" t="s">
        <v>4346</v>
      </c>
      <c r="D1211" s="181" t="s">
        <v>4347</v>
      </c>
      <c r="E1211" s="181" t="s">
        <v>4348</v>
      </c>
      <c r="F1211" s="272">
        <v>1.6</v>
      </c>
      <c r="G1211" s="181" t="s">
        <v>1710</v>
      </c>
      <c r="H1211" s="181" t="s">
        <v>4349</v>
      </c>
      <c r="I1211" s="181"/>
      <c r="J1211" s="181" t="s">
        <v>44</v>
      </c>
      <c r="K1211" s="181" t="s">
        <v>4350</v>
      </c>
      <c r="L1211" s="181" t="s">
        <v>4351</v>
      </c>
    </row>
    <row r="1212" spans="1:12" ht="114" customHeight="1">
      <c r="A1212" s="181">
        <v>2</v>
      </c>
      <c r="B1212" s="182" t="s">
        <v>4352</v>
      </c>
      <c r="C1212" s="181" t="s">
        <v>4353</v>
      </c>
      <c r="D1212" s="181" t="s">
        <v>4354</v>
      </c>
      <c r="E1212" s="181" t="s">
        <v>4355</v>
      </c>
      <c r="F1212" s="272">
        <v>3</v>
      </c>
      <c r="G1212" s="181" t="s">
        <v>4356</v>
      </c>
      <c r="H1212" s="181" t="s">
        <v>4349</v>
      </c>
      <c r="I1212" s="181"/>
      <c r="J1212" s="181" t="s">
        <v>44</v>
      </c>
      <c r="K1212" s="181" t="s">
        <v>4357</v>
      </c>
      <c r="L1212" s="181"/>
    </row>
    <row r="1213" spans="1:12" ht="114" customHeight="1">
      <c r="A1213" s="181">
        <v>3</v>
      </c>
      <c r="B1213" s="182" t="s">
        <v>4358</v>
      </c>
      <c r="C1213" s="181" t="s">
        <v>4359</v>
      </c>
      <c r="D1213" s="181" t="s">
        <v>4360</v>
      </c>
      <c r="E1213" s="181" t="s">
        <v>4361</v>
      </c>
      <c r="F1213" s="272">
        <v>7</v>
      </c>
      <c r="G1213" s="181" t="s">
        <v>148</v>
      </c>
      <c r="H1213" s="181" t="s">
        <v>4362</v>
      </c>
      <c r="I1213" s="181" t="s">
        <v>44</v>
      </c>
      <c r="J1213" s="181"/>
      <c r="K1213" s="181" t="s">
        <v>4363</v>
      </c>
      <c r="L1213" s="181" t="s">
        <v>4351</v>
      </c>
    </row>
    <row r="1214" spans="1:12" ht="114" customHeight="1">
      <c r="A1214" s="181">
        <v>4</v>
      </c>
      <c r="B1214" s="182" t="s">
        <v>4364</v>
      </c>
      <c r="C1214" s="181" t="s">
        <v>4365</v>
      </c>
      <c r="D1214" s="181" t="s">
        <v>4366</v>
      </c>
      <c r="E1214" s="181" t="s">
        <v>4367</v>
      </c>
      <c r="F1214" s="272">
        <v>50</v>
      </c>
      <c r="G1214" s="181" t="s">
        <v>4368</v>
      </c>
      <c r="H1214" s="181" t="s">
        <v>4369</v>
      </c>
      <c r="I1214" s="181"/>
      <c r="J1214" s="181" t="s">
        <v>44</v>
      </c>
      <c r="K1214" s="181" t="s">
        <v>4370</v>
      </c>
      <c r="L1214" s="181" t="s">
        <v>4371</v>
      </c>
    </row>
    <row r="1215" spans="1:12" ht="114" customHeight="1">
      <c r="A1215" s="181">
        <v>5</v>
      </c>
      <c r="B1215" s="182" t="s">
        <v>4372</v>
      </c>
      <c r="C1215" s="181" t="s">
        <v>4365</v>
      </c>
      <c r="D1215" s="181" t="s">
        <v>4373</v>
      </c>
      <c r="E1215" s="181" t="s">
        <v>4374</v>
      </c>
      <c r="F1215" s="272">
        <v>156</v>
      </c>
      <c r="G1215" s="181" t="s">
        <v>4375</v>
      </c>
      <c r="H1215" s="181" t="s">
        <v>4376</v>
      </c>
      <c r="I1215" s="181" t="s">
        <v>44</v>
      </c>
      <c r="J1215" s="181"/>
      <c r="K1215" s="181" t="s">
        <v>1008</v>
      </c>
      <c r="L1215" s="181"/>
    </row>
    <row r="1216" spans="1:12" ht="114" customHeight="1">
      <c r="A1216" s="181">
        <v>6</v>
      </c>
      <c r="B1216" s="182" t="s">
        <v>4377</v>
      </c>
      <c r="C1216" s="181" t="s">
        <v>4378</v>
      </c>
      <c r="D1216" s="181" t="s">
        <v>4379</v>
      </c>
      <c r="E1216" s="181" t="s">
        <v>4380</v>
      </c>
      <c r="F1216" s="272">
        <v>4.0999999999999996</v>
      </c>
      <c r="G1216" s="181" t="s">
        <v>4381</v>
      </c>
      <c r="H1216" s="181" t="s">
        <v>4382</v>
      </c>
      <c r="I1216" s="181" t="s">
        <v>44</v>
      </c>
      <c r="J1216" s="181"/>
      <c r="K1216" s="181" t="s">
        <v>4383</v>
      </c>
      <c r="L1216" s="181"/>
    </row>
    <row r="1217" spans="1:12" ht="114" customHeight="1">
      <c r="A1217" s="181">
        <v>7</v>
      </c>
      <c r="B1217" s="182" t="s">
        <v>4384</v>
      </c>
      <c r="C1217" s="181" t="s">
        <v>4385</v>
      </c>
      <c r="D1217" s="181" t="s">
        <v>4386</v>
      </c>
      <c r="E1217" s="181" t="s">
        <v>4387</v>
      </c>
      <c r="F1217" s="272">
        <v>1.2</v>
      </c>
      <c r="G1217" s="181" t="s">
        <v>2859</v>
      </c>
      <c r="H1217" s="181" t="s">
        <v>4388</v>
      </c>
      <c r="I1217" s="181" t="s">
        <v>44</v>
      </c>
      <c r="J1217" s="181"/>
      <c r="K1217" s="181" t="s">
        <v>4389</v>
      </c>
      <c r="L1217" s="181"/>
    </row>
    <row r="1218" spans="1:12" ht="114" customHeight="1">
      <c r="A1218" s="181">
        <v>8</v>
      </c>
      <c r="B1218" s="182" t="s">
        <v>4390</v>
      </c>
      <c r="C1218" s="181" t="s">
        <v>4353</v>
      </c>
      <c r="D1218" s="181" t="s">
        <v>4391</v>
      </c>
      <c r="E1218" s="181" t="s">
        <v>4392</v>
      </c>
      <c r="F1218" s="272">
        <v>0.7</v>
      </c>
      <c r="G1218" s="181" t="s">
        <v>2859</v>
      </c>
      <c r="H1218" s="181" t="s">
        <v>4393</v>
      </c>
      <c r="I1218" s="181" t="s">
        <v>44</v>
      </c>
      <c r="J1218" s="181"/>
      <c r="K1218" s="181" t="s">
        <v>4389</v>
      </c>
      <c r="L1218" s="181"/>
    </row>
    <row r="1219" spans="1:12" ht="114" customHeight="1">
      <c r="A1219" s="181">
        <v>9</v>
      </c>
      <c r="B1219" s="182" t="s">
        <v>4394</v>
      </c>
      <c r="C1219" s="181" t="s">
        <v>4353</v>
      </c>
      <c r="D1219" s="181" t="s">
        <v>4395</v>
      </c>
      <c r="E1219" s="181" t="s">
        <v>4396</v>
      </c>
      <c r="F1219" s="272">
        <v>0.1</v>
      </c>
      <c r="G1219" s="181" t="s">
        <v>4397</v>
      </c>
      <c r="H1219" s="181" t="s">
        <v>4398</v>
      </c>
      <c r="I1219" s="181" t="s">
        <v>44</v>
      </c>
      <c r="J1219" s="181"/>
      <c r="K1219" s="181" t="s">
        <v>1290</v>
      </c>
      <c r="L1219" s="181"/>
    </row>
    <row r="1220" spans="1:12" ht="114" customHeight="1">
      <c r="A1220" s="181">
        <v>10</v>
      </c>
      <c r="B1220" s="182" t="s">
        <v>4399</v>
      </c>
      <c r="C1220" s="181" t="s">
        <v>4353</v>
      </c>
      <c r="D1220" s="181" t="s">
        <v>4400</v>
      </c>
      <c r="E1220" s="181"/>
      <c r="F1220" s="272"/>
      <c r="G1220" s="181"/>
      <c r="H1220" s="181" t="s">
        <v>4398</v>
      </c>
      <c r="I1220" s="181" t="s">
        <v>44</v>
      </c>
      <c r="J1220" s="181"/>
      <c r="K1220" s="181" t="s">
        <v>1290</v>
      </c>
      <c r="L1220" s="181" t="s">
        <v>4401</v>
      </c>
    </row>
    <row r="1221" spans="1:12" ht="114" customHeight="1">
      <c r="A1221" s="181">
        <v>11</v>
      </c>
      <c r="B1221" s="182" t="s">
        <v>4402</v>
      </c>
      <c r="C1221" s="181" t="s">
        <v>4403</v>
      </c>
      <c r="D1221" s="181" t="s">
        <v>4404</v>
      </c>
      <c r="E1221" s="181" t="s">
        <v>4405</v>
      </c>
      <c r="F1221" s="272">
        <v>26.7</v>
      </c>
      <c r="G1221" s="181" t="s">
        <v>4406</v>
      </c>
      <c r="H1221" s="181" t="s">
        <v>4407</v>
      </c>
      <c r="I1221" s="181" t="s">
        <v>44</v>
      </c>
      <c r="J1221" s="181"/>
      <c r="K1221" s="181" t="s">
        <v>4408</v>
      </c>
      <c r="L1221" s="181"/>
    </row>
    <row r="1222" spans="1:12" ht="114" customHeight="1">
      <c r="A1222" s="181">
        <v>12</v>
      </c>
      <c r="B1222" s="182" t="s">
        <v>4409</v>
      </c>
      <c r="C1222" s="181" t="s">
        <v>4410</v>
      </c>
      <c r="D1222" s="181" t="s">
        <v>4411</v>
      </c>
      <c r="E1222" s="181" t="s">
        <v>4412</v>
      </c>
      <c r="F1222" s="272">
        <v>3</v>
      </c>
      <c r="G1222" s="181" t="s">
        <v>1710</v>
      </c>
      <c r="H1222" s="181" t="s">
        <v>4413</v>
      </c>
      <c r="I1222" s="181"/>
      <c r="J1222" s="181" t="s">
        <v>44</v>
      </c>
      <c r="K1222" s="181" t="s">
        <v>4414</v>
      </c>
      <c r="L1222" s="181"/>
    </row>
    <row r="1223" spans="1:12" ht="114" customHeight="1">
      <c r="A1223" s="181">
        <v>13</v>
      </c>
      <c r="B1223" s="182" t="s">
        <v>4415</v>
      </c>
      <c r="C1223" s="181" t="s">
        <v>4416</v>
      </c>
      <c r="D1223" s="181" t="s">
        <v>4417</v>
      </c>
      <c r="E1223" s="181" t="s">
        <v>4418</v>
      </c>
      <c r="F1223" s="272">
        <v>8.1999999999999993</v>
      </c>
      <c r="G1223" s="181" t="s">
        <v>4419</v>
      </c>
      <c r="H1223" s="181" t="s">
        <v>4420</v>
      </c>
      <c r="I1223" s="181" t="s">
        <v>44</v>
      </c>
      <c r="J1223" s="181"/>
      <c r="K1223" s="181" t="s">
        <v>4421</v>
      </c>
      <c r="L1223" s="181"/>
    </row>
    <row r="1224" spans="1:12" ht="114" customHeight="1">
      <c r="A1224" s="181">
        <v>14</v>
      </c>
      <c r="B1224" s="182" t="s">
        <v>4422</v>
      </c>
      <c r="C1224" s="181" t="s">
        <v>4410</v>
      </c>
      <c r="D1224" s="181" t="s">
        <v>4423</v>
      </c>
      <c r="E1224" s="181" t="s">
        <v>4424</v>
      </c>
      <c r="F1224" s="272">
        <v>1.5</v>
      </c>
      <c r="G1224" s="181" t="s">
        <v>1710</v>
      </c>
      <c r="H1224" s="181" t="s">
        <v>4425</v>
      </c>
      <c r="I1224" s="181" t="s">
        <v>44</v>
      </c>
      <c r="J1224" s="181"/>
      <c r="K1224" s="181" t="s">
        <v>4426</v>
      </c>
      <c r="L1224" s="181"/>
    </row>
    <row r="1225" spans="1:12" ht="114" customHeight="1">
      <c r="A1225" s="181">
        <v>15</v>
      </c>
      <c r="B1225" s="182" t="s">
        <v>4427</v>
      </c>
      <c r="C1225" s="181" t="s">
        <v>4410</v>
      </c>
      <c r="D1225" s="181" t="s">
        <v>4428</v>
      </c>
      <c r="E1225" s="181" t="s">
        <v>4429</v>
      </c>
      <c r="F1225" s="272">
        <v>1.5</v>
      </c>
      <c r="G1225" s="181" t="s">
        <v>1710</v>
      </c>
      <c r="H1225" s="181" t="s">
        <v>4425</v>
      </c>
      <c r="I1225" s="181" t="s">
        <v>44</v>
      </c>
      <c r="J1225" s="181"/>
      <c r="K1225" s="181" t="s">
        <v>4426</v>
      </c>
      <c r="L1225" s="181"/>
    </row>
    <row r="1226" spans="1:12" ht="114" customHeight="1">
      <c r="A1226" s="181">
        <v>16</v>
      </c>
      <c r="B1226" s="182" t="s">
        <v>4430</v>
      </c>
      <c r="C1226" s="181" t="s">
        <v>4410</v>
      </c>
      <c r="D1226" s="181" t="s">
        <v>4431</v>
      </c>
      <c r="E1226" s="181" t="s">
        <v>4432</v>
      </c>
      <c r="F1226" s="272">
        <v>5</v>
      </c>
      <c r="G1226" s="181" t="s">
        <v>1710</v>
      </c>
      <c r="H1226" s="181" t="s">
        <v>4425</v>
      </c>
      <c r="I1226" s="181" t="s">
        <v>44</v>
      </c>
      <c r="J1226" s="181"/>
      <c r="K1226" s="181" t="s">
        <v>4426</v>
      </c>
      <c r="L1226" s="181"/>
    </row>
    <row r="1227" spans="1:12" ht="114" customHeight="1">
      <c r="A1227" s="181">
        <v>17</v>
      </c>
      <c r="B1227" s="182" t="s">
        <v>4433</v>
      </c>
      <c r="C1227" s="181" t="s">
        <v>4434</v>
      </c>
      <c r="D1227" s="181" t="s">
        <v>4435</v>
      </c>
      <c r="E1227" s="181" t="s">
        <v>4436</v>
      </c>
      <c r="F1227" s="272">
        <v>45.1</v>
      </c>
      <c r="G1227" s="181" t="s">
        <v>4437</v>
      </c>
      <c r="H1227" s="181" t="s">
        <v>4438</v>
      </c>
      <c r="I1227" s="181"/>
      <c r="J1227" s="181" t="s">
        <v>44</v>
      </c>
      <c r="K1227" s="181" t="s">
        <v>4439</v>
      </c>
      <c r="L1227" s="181"/>
    </row>
    <row r="1228" spans="1:12" ht="114" customHeight="1">
      <c r="A1228" s="181">
        <v>18</v>
      </c>
      <c r="B1228" s="182" t="s">
        <v>4440</v>
      </c>
      <c r="C1228" s="181" t="s">
        <v>4410</v>
      </c>
      <c r="D1228" s="181" t="s">
        <v>4441</v>
      </c>
      <c r="E1228" s="181" t="s">
        <v>4442</v>
      </c>
      <c r="F1228" s="272">
        <v>3</v>
      </c>
      <c r="G1228" s="181" t="s">
        <v>1710</v>
      </c>
      <c r="H1228" s="181" t="s">
        <v>4443</v>
      </c>
      <c r="I1228" s="181" t="s">
        <v>44</v>
      </c>
      <c r="J1228" s="181"/>
      <c r="K1228" s="181" t="s">
        <v>4426</v>
      </c>
      <c r="L1228" s="181" t="s">
        <v>4351</v>
      </c>
    </row>
    <row r="1229" spans="1:12" ht="114" customHeight="1">
      <c r="A1229" s="181">
        <v>19</v>
      </c>
      <c r="B1229" s="182" t="s">
        <v>4444</v>
      </c>
      <c r="C1229" s="181" t="s">
        <v>4445</v>
      </c>
      <c r="D1229" s="181" t="s">
        <v>4446</v>
      </c>
      <c r="E1229" s="181" t="s">
        <v>4447</v>
      </c>
      <c r="F1229" s="272">
        <v>4.8</v>
      </c>
      <c r="G1229" s="181" t="s">
        <v>1710</v>
      </c>
      <c r="H1229" s="181" t="s">
        <v>4448</v>
      </c>
      <c r="I1229" s="181"/>
      <c r="J1229" s="181" t="s">
        <v>44</v>
      </c>
      <c r="K1229" s="181" t="s">
        <v>4449</v>
      </c>
      <c r="L1229" s="181" t="s">
        <v>4450</v>
      </c>
    </row>
    <row r="1230" spans="1:12" ht="114" customHeight="1">
      <c r="A1230" s="181">
        <v>20</v>
      </c>
      <c r="B1230" s="182" t="s">
        <v>4451</v>
      </c>
      <c r="C1230" s="181" t="s">
        <v>4452</v>
      </c>
      <c r="D1230" s="181" t="s">
        <v>4453</v>
      </c>
      <c r="E1230" s="181" t="s">
        <v>4454</v>
      </c>
      <c r="F1230" s="272">
        <v>2.4</v>
      </c>
      <c r="G1230" s="181" t="s">
        <v>1710</v>
      </c>
      <c r="H1230" s="181" t="s">
        <v>4455</v>
      </c>
      <c r="I1230" s="181"/>
      <c r="J1230" s="181" t="s">
        <v>44</v>
      </c>
      <c r="K1230" s="181" t="s">
        <v>4456</v>
      </c>
      <c r="L1230" s="181"/>
    </row>
    <row r="1231" spans="1:12" ht="114" customHeight="1">
      <c r="A1231" s="181">
        <v>21</v>
      </c>
      <c r="B1231" s="182" t="s">
        <v>4457</v>
      </c>
      <c r="C1231" s="181" t="s">
        <v>4410</v>
      </c>
      <c r="D1231" s="181"/>
      <c r="E1231" s="181" t="s">
        <v>4458</v>
      </c>
      <c r="F1231" s="272">
        <v>4</v>
      </c>
      <c r="G1231" s="181" t="s">
        <v>1710</v>
      </c>
      <c r="H1231" s="181" t="s">
        <v>4459</v>
      </c>
      <c r="I1231" s="181" t="s">
        <v>44</v>
      </c>
      <c r="J1231" s="181"/>
      <c r="K1231" s="181" t="s">
        <v>4426</v>
      </c>
      <c r="L1231" s="181"/>
    </row>
    <row r="1232" spans="1:12" ht="114" customHeight="1">
      <c r="A1232" s="181">
        <v>22</v>
      </c>
      <c r="B1232" s="182" t="s">
        <v>4460</v>
      </c>
      <c r="C1232" s="181" t="s">
        <v>4410</v>
      </c>
      <c r="D1232" s="181"/>
      <c r="E1232" s="181" t="s">
        <v>4461</v>
      </c>
      <c r="F1232" s="272">
        <v>4</v>
      </c>
      <c r="G1232" s="181" t="s">
        <v>1710</v>
      </c>
      <c r="H1232" s="181" t="s">
        <v>4459</v>
      </c>
      <c r="I1232" s="181"/>
      <c r="J1232" s="181" t="s">
        <v>44</v>
      </c>
      <c r="K1232" s="181" t="s">
        <v>4462</v>
      </c>
      <c r="L1232" s="181"/>
    </row>
    <row r="1233" spans="1:12" ht="114" customHeight="1">
      <c r="A1233" s="181">
        <v>23</v>
      </c>
      <c r="B1233" s="182" t="s">
        <v>4463</v>
      </c>
      <c r="C1233" s="181" t="s">
        <v>4410</v>
      </c>
      <c r="D1233" s="181"/>
      <c r="E1233" s="181" t="s">
        <v>4464</v>
      </c>
      <c r="F1233" s="272">
        <v>4.2</v>
      </c>
      <c r="G1233" s="181" t="s">
        <v>1710</v>
      </c>
      <c r="H1233" s="181" t="s">
        <v>4459</v>
      </c>
      <c r="I1233" s="181" t="s">
        <v>44</v>
      </c>
      <c r="J1233" s="181"/>
      <c r="K1233" s="181" t="s">
        <v>4426</v>
      </c>
      <c r="L1233" s="181"/>
    </row>
    <row r="1234" spans="1:12" ht="114" customHeight="1">
      <c r="A1234" s="181">
        <v>24</v>
      </c>
      <c r="B1234" s="182" t="s">
        <v>4465</v>
      </c>
      <c r="C1234" s="181" t="s">
        <v>4410</v>
      </c>
      <c r="D1234" s="181"/>
      <c r="E1234" s="181" t="s">
        <v>4466</v>
      </c>
      <c r="F1234" s="272">
        <v>5.9</v>
      </c>
      <c r="G1234" s="181" t="s">
        <v>1710</v>
      </c>
      <c r="H1234" s="181" t="s">
        <v>4459</v>
      </c>
      <c r="I1234" s="181"/>
      <c r="J1234" s="181" t="s">
        <v>44</v>
      </c>
      <c r="K1234" s="181" t="s">
        <v>4467</v>
      </c>
      <c r="L1234" s="181"/>
    </row>
    <row r="1235" spans="1:12" ht="114" customHeight="1">
      <c r="A1235" s="181">
        <v>25</v>
      </c>
      <c r="B1235" s="182" t="s">
        <v>4468</v>
      </c>
      <c r="C1235" s="181" t="s">
        <v>4410</v>
      </c>
      <c r="D1235" s="181"/>
      <c r="E1235" s="181" t="s">
        <v>4469</v>
      </c>
      <c r="F1235" s="272">
        <v>2</v>
      </c>
      <c r="G1235" s="181" t="s">
        <v>1710</v>
      </c>
      <c r="H1235" s="181" t="s">
        <v>4459</v>
      </c>
      <c r="I1235" s="181" t="s">
        <v>44</v>
      </c>
      <c r="J1235" s="181"/>
      <c r="K1235" s="181" t="s">
        <v>4426</v>
      </c>
      <c r="L1235" s="181"/>
    </row>
    <row r="1236" spans="1:12" ht="114" customHeight="1">
      <c r="A1236" s="181">
        <v>26</v>
      </c>
      <c r="B1236" s="182" t="s">
        <v>4470</v>
      </c>
      <c r="C1236" s="181" t="s">
        <v>4410</v>
      </c>
      <c r="D1236" s="181"/>
      <c r="E1236" s="181" t="s">
        <v>4471</v>
      </c>
      <c r="F1236" s="272">
        <v>3</v>
      </c>
      <c r="G1236" s="181" t="s">
        <v>1710</v>
      </c>
      <c r="H1236" s="181" t="s">
        <v>4459</v>
      </c>
      <c r="I1236" s="181" t="s">
        <v>44</v>
      </c>
      <c r="J1236" s="181"/>
      <c r="K1236" s="181" t="s">
        <v>4426</v>
      </c>
      <c r="L1236" s="181"/>
    </row>
    <row r="1237" spans="1:12" ht="114" customHeight="1">
      <c r="A1237" s="181">
        <v>27</v>
      </c>
      <c r="B1237" s="182" t="s">
        <v>4472</v>
      </c>
      <c r="C1237" s="181" t="s">
        <v>4410</v>
      </c>
      <c r="D1237" s="181"/>
      <c r="E1237" s="181" t="s">
        <v>4473</v>
      </c>
      <c r="F1237" s="272">
        <v>3</v>
      </c>
      <c r="G1237" s="181" t="s">
        <v>1710</v>
      </c>
      <c r="H1237" s="181" t="s">
        <v>4459</v>
      </c>
      <c r="I1237" s="181" t="s">
        <v>44</v>
      </c>
      <c r="J1237" s="181"/>
      <c r="K1237" s="181" t="s">
        <v>4474</v>
      </c>
      <c r="L1237" s="181"/>
    </row>
    <row r="1238" spans="1:12" ht="114" customHeight="1">
      <c r="A1238" s="181">
        <v>28</v>
      </c>
      <c r="B1238" s="182" t="s">
        <v>4475</v>
      </c>
      <c r="C1238" s="181" t="s">
        <v>4410</v>
      </c>
      <c r="D1238" s="181" t="s">
        <v>4476</v>
      </c>
      <c r="E1238" s="181" t="s">
        <v>4477</v>
      </c>
      <c r="F1238" s="272">
        <v>12.6</v>
      </c>
      <c r="G1238" s="181" t="s">
        <v>1710</v>
      </c>
      <c r="H1238" s="181" t="s">
        <v>4459</v>
      </c>
      <c r="I1238" s="181" t="s">
        <v>44</v>
      </c>
      <c r="J1238" s="181"/>
      <c r="K1238" s="181" t="s">
        <v>4478</v>
      </c>
      <c r="L1238" s="181"/>
    </row>
    <row r="1239" spans="1:12" hidden="1">
      <c r="A1239" s="177" t="s">
        <v>5998</v>
      </c>
      <c r="B1239" s="178" t="s">
        <v>4479</v>
      </c>
      <c r="C1239" s="177"/>
      <c r="D1239" s="177"/>
      <c r="E1239" s="177"/>
      <c r="F1239" s="180"/>
      <c r="G1239" s="177"/>
      <c r="H1239" s="177"/>
      <c r="I1239" s="177"/>
      <c r="J1239" s="177"/>
      <c r="K1239" s="177"/>
      <c r="L1239" s="177"/>
    </row>
    <row r="1240" spans="1:12" hidden="1">
      <c r="A1240" s="181"/>
      <c r="B1240" s="182"/>
      <c r="C1240" s="181"/>
      <c r="D1240" s="181"/>
      <c r="E1240" s="181"/>
      <c r="F1240" s="272"/>
      <c r="G1240" s="181"/>
      <c r="H1240" s="181"/>
      <c r="I1240" s="181"/>
      <c r="J1240" s="181"/>
      <c r="K1240" s="181"/>
      <c r="L1240" s="181"/>
    </row>
    <row r="1241" spans="1:12" ht="45.6" customHeight="1">
      <c r="A1241" s="177"/>
      <c r="B1241" s="178" t="s">
        <v>4481</v>
      </c>
      <c r="C1241" s="264">
        <f t="shared" ref="C1241:E1241" si="80">COUNTA(C1242:C1284)</f>
        <v>43</v>
      </c>
      <c r="D1241" s="264">
        <f t="shared" si="80"/>
        <v>43</v>
      </c>
      <c r="E1241" s="264">
        <f t="shared" si="80"/>
        <v>41</v>
      </c>
      <c r="F1241" s="262">
        <f>SUM(F1242:F1284)</f>
        <v>263.61309999999992</v>
      </c>
      <c r="G1241" s="177">
        <f t="shared" ref="G1241:L1241" si="81">COUNTA(G1242:G1284)</f>
        <v>43</v>
      </c>
      <c r="H1241" s="177">
        <f t="shared" si="81"/>
        <v>43</v>
      </c>
      <c r="I1241" s="177">
        <f t="shared" si="81"/>
        <v>5</v>
      </c>
      <c r="J1241" s="177">
        <f t="shared" si="81"/>
        <v>37</v>
      </c>
      <c r="K1241" s="177">
        <f t="shared" si="81"/>
        <v>28</v>
      </c>
      <c r="L1241" s="177">
        <f t="shared" si="81"/>
        <v>18</v>
      </c>
    </row>
    <row r="1242" spans="1:12" ht="108">
      <c r="A1242" s="181">
        <v>1</v>
      </c>
      <c r="B1242" s="182" t="s">
        <v>4482</v>
      </c>
      <c r="C1242" s="181" t="s">
        <v>4483</v>
      </c>
      <c r="D1242" s="181" t="s">
        <v>4484</v>
      </c>
      <c r="E1242" s="181" t="s">
        <v>4485</v>
      </c>
      <c r="F1242" s="272">
        <v>0.88980000000000004</v>
      </c>
      <c r="G1242" s="181" t="s">
        <v>4486</v>
      </c>
      <c r="H1242" s="181" t="s">
        <v>4487</v>
      </c>
      <c r="I1242" s="181"/>
      <c r="J1242" s="181" t="s">
        <v>44</v>
      </c>
      <c r="K1242" s="181" t="s">
        <v>4488</v>
      </c>
      <c r="L1242" s="181"/>
    </row>
    <row r="1243" spans="1:12" ht="205.2" customHeight="1">
      <c r="A1243" s="181">
        <v>2</v>
      </c>
      <c r="B1243" s="182" t="s">
        <v>4489</v>
      </c>
      <c r="C1243" s="181" t="s">
        <v>4490</v>
      </c>
      <c r="D1243" s="181" t="s">
        <v>4491</v>
      </c>
      <c r="E1243" s="181" t="s">
        <v>4492</v>
      </c>
      <c r="F1243" s="272">
        <v>4.9467999999999996</v>
      </c>
      <c r="G1243" s="181" t="s">
        <v>4493</v>
      </c>
      <c r="H1243" s="181" t="s">
        <v>4494</v>
      </c>
      <c r="I1243" s="181"/>
      <c r="J1243" s="181" t="s">
        <v>44</v>
      </c>
      <c r="K1243" s="181" t="s">
        <v>4495</v>
      </c>
      <c r="L1243" s="181"/>
    </row>
    <row r="1244" spans="1:12" ht="99.6" customHeight="1">
      <c r="A1244" s="181">
        <v>3</v>
      </c>
      <c r="B1244" s="182" t="s">
        <v>4496</v>
      </c>
      <c r="C1244" s="181" t="s">
        <v>4497</v>
      </c>
      <c r="D1244" s="181" t="s">
        <v>4498</v>
      </c>
      <c r="E1244" s="181"/>
      <c r="F1244" s="272">
        <v>1.0001</v>
      </c>
      <c r="G1244" s="181" t="s">
        <v>4499</v>
      </c>
      <c r="H1244" s="181" t="s">
        <v>4500</v>
      </c>
      <c r="I1244" s="181"/>
      <c r="J1244" s="181" t="s">
        <v>44</v>
      </c>
      <c r="K1244" s="181" t="s">
        <v>4501</v>
      </c>
      <c r="L1244" s="181"/>
    </row>
    <row r="1245" spans="1:12" ht="108">
      <c r="A1245" s="181">
        <v>4</v>
      </c>
      <c r="B1245" s="182" t="s">
        <v>4502</v>
      </c>
      <c r="C1245" s="181" t="s">
        <v>4503</v>
      </c>
      <c r="D1245" s="181" t="s">
        <v>4504</v>
      </c>
      <c r="E1245" s="181" t="s">
        <v>4505</v>
      </c>
      <c r="F1245" s="272">
        <v>0.5</v>
      </c>
      <c r="G1245" s="181" t="s">
        <v>4506</v>
      </c>
      <c r="H1245" s="181" t="s">
        <v>4507</v>
      </c>
      <c r="I1245" s="181"/>
      <c r="J1245" s="181" t="s">
        <v>44</v>
      </c>
      <c r="K1245" s="181" t="s">
        <v>4508</v>
      </c>
      <c r="L1245" s="181"/>
    </row>
    <row r="1246" spans="1:12" ht="144">
      <c r="A1246" s="181">
        <v>5</v>
      </c>
      <c r="B1246" s="182" t="s">
        <v>4509</v>
      </c>
      <c r="C1246" s="181" t="s">
        <v>4503</v>
      </c>
      <c r="D1246" s="181" t="s">
        <v>4504</v>
      </c>
      <c r="E1246" s="181" t="s">
        <v>4510</v>
      </c>
      <c r="F1246" s="272">
        <v>0.90959999999999996</v>
      </c>
      <c r="G1246" s="181" t="s">
        <v>4511</v>
      </c>
      <c r="H1246" s="181" t="s">
        <v>4512</v>
      </c>
      <c r="I1246" s="181"/>
      <c r="J1246" s="181" t="s">
        <v>44</v>
      </c>
      <c r="K1246" s="181" t="s">
        <v>4513</v>
      </c>
      <c r="L1246" s="181"/>
    </row>
    <row r="1247" spans="1:12" ht="144">
      <c r="A1247" s="181">
        <v>6</v>
      </c>
      <c r="B1247" s="182" t="s">
        <v>4514</v>
      </c>
      <c r="C1247" s="181" t="s">
        <v>4515</v>
      </c>
      <c r="D1247" s="181" t="s">
        <v>4516</v>
      </c>
      <c r="E1247" s="181" t="s">
        <v>4517</v>
      </c>
      <c r="F1247" s="272">
        <v>1.0035000000000001</v>
      </c>
      <c r="G1247" s="181" t="s">
        <v>4518</v>
      </c>
      <c r="H1247" s="181" t="s">
        <v>4519</v>
      </c>
      <c r="I1247" s="181"/>
      <c r="J1247" s="181" t="s">
        <v>44</v>
      </c>
      <c r="K1247" s="181" t="s">
        <v>4520</v>
      </c>
      <c r="L1247" s="181"/>
    </row>
    <row r="1248" spans="1:12" ht="141.75" customHeight="1">
      <c r="A1248" s="181">
        <v>7</v>
      </c>
      <c r="B1248" s="182" t="s">
        <v>4521</v>
      </c>
      <c r="C1248" s="181" t="s">
        <v>4522</v>
      </c>
      <c r="D1248" s="181" t="s">
        <v>4523</v>
      </c>
      <c r="E1248" s="181" t="s">
        <v>4524</v>
      </c>
      <c r="F1248" s="272">
        <v>1.5233000000000001</v>
      </c>
      <c r="G1248" s="181" t="s">
        <v>4525</v>
      </c>
      <c r="H1248" s="181" t="s">
        <v>4526</v>
      </c>
      <c r="I1248" s="181"/>
      <c r="J1248" s="181" t="s">
        <v>44</v>
      </c>
      <c r="K1248" s="181" t="s">
        <v>4527</v>
      </c>
      <c r="L1248" s="181" t="s">
        <v>4528</v>
      </c>
    </row>
    <row r="1249" spans="1:12" ht="144">
      <c r="A1249" s="181">
        <v>8</v>
      </c>
      <c r="B1249" s="182" t="s">
        <v>4529</v>
      </c>
      <c r="C1249" s="181" t="s">
        <v>4530</v>
      </c>
      <c r="D1249" s="181" t="s">
        <v>4531</v>
      </c>
      <c r="E1249" s="181" t="s">
        <v>4532</v>
      </c>
      <c r="F1249" s="272">
        <v>1.5009999999999999</v>
      </c>
      <c r="G1249" s="181" t="s">
        <v>4533</v>
      </c>
      <c r="H1249" s="181" t="s">
        <v>4534</v>
      </c>
      <c r="I1249" s="181"/>
      <c r="J1249" s="181" t="s">
        <v>44</v>
      </c>
      <c r="K1249" s="181" t="s">
        <v>4535</v>
      </c>
      <c r="L1249" s="181"/>
    </row>
    <row r="1250" spans="1:12" ht="135" customHeight="1">
      <c r="A1250" s="181">
        <v>9</v>
      </c>
      <c r="B1250" s="182" t="s">
        <v>4536</v>
      </c>
      <c r="C1250" s="181" t="s">
        <v>4537</v>
      </c>
      <c r="D1250" s="181" t="s">
        <v>4538</v>
      </c>
      <c r="E1250" s="181" t="s">
        <v>4539</v>
      </c>
      <c r="F1250" s="272">
        <v>0.36940000000000001</v>
      </c>
      <c r="G1250" s="181" t="s">
        <v>4540</v>
      </c>
      <c r="H1250" s="181" t="s">
        <v>4541</v>
      </c>
      <c r="I1250" s="181" t="s">
        <v>44</v>
      </c>
      <c r="J1250" s="181"/>
      <c r="K1250" s="181" t="s">
        <v>4542</v>
      </c>
      <c r="L1250" s="181"/>
    </row>
    <row r="1251" spans="1:12" ht="108">
      <c r="A1251" s="181">
        <v>10</v>
      </c>
      <c r="B1251" s="182" t="s">
        <v>4543</v>
      </c>
      <c r="C1251" s="181" t="s">
        <v>4544</v>
      </c>
      <c r="D1251" s="181" t="s">
        <v>4545</v>
      </c>
      <c r="E1251" s="181" t="s">
        <v>4546</v>
      </c>
      <c r="F1251" s="272">
        <v>48.05</v>
      </c>
      <c r="G1251" s="181" t="s">
        <v>4547</v>
      </c>
      <c r="H1251" s="181" t="s">
        <v>4548</v>
      </c>
      <c r="I1251" s="181"/>
      <c r="J1251" s="181" t="s">
        <v>44</v>
      </c>
      <c r="K1251" s="181"/>
      <c r="L1251" s="181" t="s">
        <v>4549</v>
      </c>
    </row>
    <row r="1252" spans="1:12" ht="108">
      <c r="A1252" s="181">
        <v>11</v>
      </c>
      <c r="B1252" s="182" t="s">
        <v>4550</v>
      </c>
      <c r="C1252" s="181" t="s">
        <v>4551</v>
      </c>
      <c r="D1252" s="181" t="s">
        <v>4552</v>
      </c>
      <c r="E1252" s="181" t="s">
        <v>4553</v>
      </c>
      <c r="F1252" s="272">
        <v>0.50039999999999996</v>
      </c>
      <c r="G1252" s="181" t="s">
        <v>4554</v>
      </c>
      <c r="H1252" s="181" t="s">
        <v>4555</v>
      </c>
      <c r="I1252" s="181"/>
      <c r="J1252" s="181" t="s">
        <v>44</v>
      </c>
      <c r="K1252" s="181"/>
      <c r="L1252" s="181" t="s">
        <v>4549</v>
      </c>
    </row>
    <row r="1253" spans="1:12" ht="145.19999999999999" customHeight="1">
      <c r="A1253" s="181">
        <v>12</v>
      </c>
      <c r="B1253" s="182" t="s">
        <v>4556</v>
      </c>
      <c r="C1253" s="181" t="s">
        <v>4551</v>
      </c>
      <c r="D1253" s="181" t="s">
        <v>4557</v>
      </c>
      <c r="E1253" s="181" t="s">
        <v>4558</v>
      </c>
      <c r="F1253" s="272">
        <v>2.6092</v>
      </c>
      <c r="G1253" s="181" t="s">
        <v>4533</v>
      </c>
      <c r="H1253" s="181" t="s">
        <v>4559</v>
      </c>
      <c r="I1253" s="181"/>
      <c r="J1253" s="181" t="s">
        <v>44</v>
      </c>
      <c r="K1253" s="181"/>
      <c r="L1253" s="181" t="s">
        <v>4549</v>
      </c>
    </row>
    <row r="1254" spans="1:12" ht="138" customHeight="1">
      <c r="A1254" s="181">
        <v>13</v>
      </c>
      <c r="B1254" s="182" t="s">
        <v>4560</v>
      </c>
      <c r="C1254" s="181" t="s">
        <v>4561</v>
      </c>
      <c r="D1254" s="181" t="s">
        <v>4562</v>
      </c>
      <c r="E1254" s="181" t="s">
        <v>4563</v>
      </c>
      <c r="F1254" s="272">
        <v>0.21940000000000001</v>
      </c>
      <c r="G1254" s="181" t="s">
        <v>4564</v>
      </c>
      <c r="H1254" s="181" t="s">
        <v>4565</v>
      </c>
      <c r="I1254" s="181"/>
      <c r="J1254" s="181" t="s">
        <v>44</v>
      </c>
      <c r="K1254" s="181" t="s">
        <v>4566</v>
      </c>
      <c r="L1254" s="181"/>
    </row>
    <row r="1255" spans="1:12" ht="126">
      <c r="A1255" s="181">
        <v>14</v>
      </c>
      <c r="B1255" s="182" t="s">
        <v>4567</v>
      </c>
      <c r="C1255" s="181" t="s">
        <v>4568</v>
      </c>
      <c r="D1255" s="181" t="s">
        <v>4569</v>
      </c>
      <c r="E1255" s="181" t="s">
        <v>4570</v>
      </c>
      <c r="F1255" s="272">
        <v>5.0231000000000003</v>
      </c>
      <c r="G1255" s="181" t="s">
        <v>4571</v>
      </c>
      <c r="H1255" s="181" t="s">
        <v>4572</v>
      </c>
      <c r="I1255" s="181"/>
      <c r="J1255" s="181" t="s">
        <v>44</v>
      </c>
      <c r="K1255" s="181" t="s">
        <v>4573</v>
      </c>
      <c r="L1255" s="181"/>
    </row>
    <row r="1256" spans="1:12" ht="108">
      <c r="A1256" s="181">
        <v>15</v>
      </c>
      <c r="B1256" s="182" t="s">
        <v>4574</v>
      </c>
      <c r="C1256" s="181" t="s">
        <v>4575</v>
      </c>
      <c r="D1256" s="181" t="s">
        <v>4576</v>
      </c>
      <c r="E1256" s="181" t="s">
        <v>4577</v>
      </c>
      <c r="F1256" s="272">
        <v>0.31330000000000002</v>
      </c>
      <c r="G1256" s="181" t="s">
        <v>4578</v>
      </c>
      <c r="H1256" s="181" t="s">
        <v>4579</v>
      </c>
      <c r="I1256" s="181"/>
      <c r="J1256" s="181" t="s">
        <v>44</v>
      </c>
      <c r="K1256" s="181"/>
      <c r="L1256" s="181" t="s">
        <v>4549</v>
      </c>
    </row>
    <row r="1257" spans="1:12" ht="152.4" customHeight="1">
      <c r="A1257" s="181">
        <v>16</v>
      </c>
      <c r="B1257" s="182" t="s">
        <v>4580</v>
      </c>
      <c r="C1257" s="181" t="s">
        <v>4581</v>
      </c>
      <c r="D1257" s="181" t="s">
        <v>4582</v>
      </c>
      <c r="E1257" s="181" t="s">
        <v>4583</v>
      </c>
      <c r="F1257" s="272">
        <v>10.175700000000001</v>
      </c>
      <c r="G1257" s="181" t="s">
        <v>4584</v>
      </c>
      <c r="H1257" s="181" t="s">
        <v>4585</v>
      </c>
      <c r="I1257" s="181"/>
      <c r="J1257" s="181" t="s">
        <v>44</v>
      </c>
      <c r="K1257" s="181" t="s">
        <v>4586</v>
      </c>
      <c r="L1257" s="181"/>
    </row>
    <row r="1258" spans="1:12" ht="108">
      <c r="A1258" s="181">
        <v>17</v>
      </c>
      <c r="B1258" s="182" t="s">
        <v>4587</v>
      </c>
      <c r="C1258" s="181" t="s">
        <v>4588</v>
      </c>
      <c r="D1258" s="181" t="s">
        <v>4589</v>
      </c>
      <c r="E1258" s="181" t="s">
        <v>4590</v>
      </c>
      <c r="F1258" s="272">
        <v>13.034599999999999</v>
      </c>
      <c r="G1258" s="181" t="s">
        <v>4591</v>
      </c>
      <c r="H1258" s="181" t="s">
        <v>4592</v>
      </c>
      <c r="I1258" s="181"/>
      <c r="J1258" s="181" t="s">
        <v>44</v>
      </c>
      <c r="K1258" s="181"/>
      <c r="L1258" s="181" t="s">
        <v>4549</v>
      </c>
    </row>
    <row r="1259" spans="1:12" ht="409.6">
      <c r="A1259" s="181">
        <v>18</v>
      </c>
      <c r="B1259" s="182" t="s">
        <v>4593</v>
      </c>
      <c r="C1259" s="181" t="s">
        <v>4594</v>
      </c>
      <c r="D1259" s="181" t="s">
        <v>4595</v>
      </c>
      <c r="E1259" s="181" t="s">
        <v>4596</v>
      </c>
      <c r="F1259" s="272">
        <v>10.3</v>
      </c>
      <c r="G1259" s="181" t="s">
        <v>4597</v>
      </c>
      <c r="H1259" s="181" t="s">
        <v>4598</v>
      </c>
      <c r="I1259" s="181"/>
      <c r="J1259" s="181" t="s">
        <v>44</v>
      </c>
      <c r="K1259" s="181" t="s">
        <v>4599</v>
      </c>
      <c r="L1259" s="181" t="s">
        <v>4600</v>
      </c>
    </row>
    <row r="1260" spans="1:12" ht="360">
      <c r="A1260" s="181">
        <v>19</v>
      </c>
      <c r="B1260" s="182" t="s">
        <v>4601</v>
      </c>
      <c r="C1260" s="181" t="s">
        <v>4602</v>
      </c>
      <c r="D1260" s="181" t="s">
        <v>4603</v>
      </c>
      <c r="E1260" s="181" t="s">
        <v>4604</v>
      </c>
      <c r="F1260" s="272">
        <v>54.990499999999997</v>
      </c>
      <c r="G1260" s="181" t="s">
        <v>4605</v>
      </c>
      <c r="H1260" s="181" t="s">
        <v>4606</v>
      </c>
      <c r="I1260" s="181"/>
      <c r="J1260" s="181" t="s">
        <v>44</v>
      </c>
      <c r="K1260" s="181" t="s">
        <v>4607</v>
      </c>
      <c r="L1260" s="181" t="s">
        <v>4608</v>
      </c>
    </row>
    <row r="1261" spans="1:12" ht="181.2" customHeight="1">
      <c r="A1261" s="181">
        <v>20</v>
      </c>
      <c r="B1261" s="182" t="s">
        <v>4609</v>
      </c>
      <c r="C1261" s="181" t="s">
        <v>4610</v>
      </c>
      <c r="D1261" s="181" t="s">
        <v>4611</v>
      </c>
      <c r="E1261" s="181" t="s">
        <v>4612</v>
      </c>
      <c r="F1261" s="272">
        <v>6.65</v>
      </c>
      <c r="G1261" s="181" t="s">
        <v>4613</v>
      </c>
      <c r="H1261" s="181" t="s">
        <v>4614</v>
      </c>
      <c r="I1261" s="181"/>
      <c r="J1261" s="181" t="s">
        <v>44</v>
      </c>
      <c r="K1261" s="181" t="s">
        <v>4615</v>
      </c>
      <c r="L1261" s="181" t="s">
        <v>4616</v>
      </c>
    </row>
    <row r="1262" spans="1:12" ht="157.19999999999999" customHeight="1">
      <c r="A1262" s="181">
        <v>21</v>
      </c>
      <c r="B1262" s="182" t="s">
        <v>4617</v>
      </c>
      <c r="C1262" s="181" t="s">
        <v>4618</v>
      </c>
      <c r="D1262" s="181" t="s">
        <v>4619</v>
      </c>
      <c r="E1262" s="181" t="s">
        <v>4620</v>
      </c>
      <c r="F1262" s="272">
        <v>9.0812000000000008</v>
      </c>
      <c r="G1262" s="181" t="s">
        <v>4621</v>
      </c>
      <c r="H1262" s="181" t="s">
        <v>4622</v>
      </c>
      <c r="I1262" s="181"/>
      <c r="J1262" s="181" t="s">
        <v>44</v>
      </c>
      <c r="K1262" s="181" t="s">
        <v>4623</v>
      </c>
      <c r="L1262" s="181"/>
    </row>
    <row r="1263" spans="1:12" ht="180" customHeight="1">
      <c r="A1263" s="181">
        <v>22</v>
      </c>
      <c r="B1263" s="182" t="s">
        <v>4624</v>
      </c>
      <c r="C1263" s="181" t="s">
        <v>4625</v>
      </c>
      <c r="D1263" s="181" t="s">
        <v>4626</v>
      </c>
      <c r="E1263" s="181" t="s">
        <v>4627</v>
      </c>
      <c r="F1263" s="272">
        <v>3.8079999999999998</v>
      </c>
      <c r="G1263" s="181" t="s">
        <v>4628</v>
      </c>
      <c r="H1263" s="181" t="s">
        <v>4629</v>
      </c>
      <c r="I1263" s="181"/>
      <c r="J1263" s="181" t="s">
        <v>44</v>
      </c>
      <c r="K1263" s="181" t="s">
        <v>4630</v>
      </c>
      <c r="L1263" s="181"/>
    </row>
    <row r="1264" spans="1:12" ht="180" customHeight="1">
      <c r="A1264" s="181">
        <v>23</v>
      </c>
      <c r="B1264" s="182" t="s">
        <v>4631</v>
      </c>
      <c r="C1264" s="181" t="s">
        <v>4632</v>
      </c>
      <c r="D1264" s="181" t="s">
        <v>4633</v>
      </c>
      <c r="E1264" s="181" t="s">
        <v>4634</v>
      </c>
      <c r="F1264" s="272">
        <v>1.6818</v>
      </c>
      <c r="G1264" s="181" t="s">
        <v>4635</v>
      </c>
      <c r="H1264" s="181" t="s">
        <v>4636</v>
      </c>
      <c r="I1264" s="181"/>
      <c r="J1264" s="181" t="s">
        <v>44</v>
      </c>
      <c r="K1264" s="181" t="s">
        <v>4637</v>
      </c>
      <c r="L1264" s="181"/>
    </row>
    <row r="1265" spans="1:12" ht="180">
      <c r="A1265" s="181">
        <v>24</v>
      </c>
      <c r="B1265" s="182" t="s">
        <v>4638</v>
      </c>
      <c r="C1265" s="181" t="s">
        <v>4639</v>
      </c>
      <c r="D1265" s="181" t="s">
        <v>4640</v>
      </c>
      <c r="E1265" s="181" t="s">
        <v>4641</v>
      </c>
      <c r="F1265" s="272">
        <v>1.0347</v>
      </c>
      <c r="G1265" s="181" t="s">
        <v>4642</v>
      </c>
      <c r="H1265" s="181" t="s">
        <v>4643</v>
      </c>
      <c r="I1265" s="181"/>
      <c r="J1265" s="181" t="s">
        <v>44</v>
      </c>
      <c r="K1265" s="181" t="s">
        <v>4644</v>
      </c>
      <c r="L1265" s="181"/>
    </row>
    <row r="1266" spans="1:12" ht="135.6" customHeight="1">
      <c r="A1266" s="181">
        <v>25</v>
      </c>
      <c r="B1266" s="182" t="s">
        <v>4560</v>
      </c>
      <c r="C1266" s="181" t="s">
        <v>4645</v>
      </c>
      <c r="D1266" s="181" t="s">
        <v>4646</v>
      </c>
      <c r="E1266" s="181" t="s">
        <v>4647</v>
      </c>
      <c r="F1266" s="272">
        <v>0.52</v>
      </c>
      <c r="G1266" s="181" t="s">
        <v>4648</v>
      </c>
      <c r="H1266" s="181" t="s">
        <v>4649</v>
      </c>
      <c r="I1266" s="181"/>
      <c r="J1266" s="181" t="s">
        <v>44</v>
      </c>
      <c r="K1266" s="181"/>
      <c r="L1266" s="181"/>
    </row>
    <row r="1267" spans="1:12" ht="135.6" customHeight="1">
      <c r="A1267" s="181">
        <v>26</v>
      </c>
      <c r="B1267" s="182" t="s">
        <v>4650</v>
      </c>
      <c r="C1267" s="181" t="s">
        <v>4651</v>
      </c>
      <c r="D1267" s="181" t="s">
        <v>4652</v>
      </c>
      <c r="E1267" s="181" t="s">
        <v>4653</v>
      </c>
      <c r="F1267" s="272">
        <v>6.4100000000000004E-2</v>
      </c>
      <c r="G1267" s="181" t="s">
        <v>4654</v>
      </c>
      <c r="H1267" s="181" t="s">
        <v>4655</v>
      </c>
      <c r="I1267" s="181"/>
      <c r="J1267" s="181"/>
      <c r="K1267" s="181"/>
      <c r="L1267" s="181"/>
    </row>
    <row r="1268" spans="1:12" ht="135.6" customHeight="1">
      <c r="A1268" s="181">
        <v>27</v>
      </c>
      <c r="B1268" s="182" t="s">
        <v>4656</v>
      </c>
      <c r="C1268" s="181" t="s">
        <v>4657</v>
      </c>
      <c r="D1268" s="181" t="s">
        <v>4658</v>
      </c>
      <c r="E1268" s="181" t="s">
        <v>4659</v>
      </c>
      <c r="F1268" s="272">
        <v>20</v>
      </c>
      <c r="G1268" s="181" t="s">
        <v>4660</v>
      </c>
      <c r="H1268" s="181" t="s">
        <v>4661</v>
      </c>
      <c r="I1268" s="181"/>
      <c r="J1268" s="181" t="s">
        <v>44</v>
      </c>
      <c r="K1268" s="181"/>
      <c r="L1268" s="181"/>
    </row>
    <row r="1269" spans="1:12" ht="226.95" customHeight="1">
      <c r="A1269" s="181">
        <v>28</v>
      </c>
      <c r="B1269" s="182" t="s">
        <v>4662</v>
      </c>
      <c r="C1269" s="181" t="s">
        <v>4663</v>
      </c>
      <c r="D1269" s="181" t="s">
        <v>4664</v>
      </c>
      <c r="E1269" s="181" t="s">
        <v>4665</v>
      </c>
      <c r="F1269" s="272">
        <v>1.2821</v>
      </c>
      <c r="G1269" s="181" t="s">
        <v>4666</v>
      </c>
      <c r="H1269" s="181" t="s">
        <v>4667</v>
      </c>
      <c r="I1269" s="181" t="s">
        <v>44</v>
      </c>
      <c r="J1269" s="181"/>
      <c r="K1269" s="181" t="s">
        <v>4668</v>
      </c>
      <c r="L1269" s="181" t="s">
        <v>4669</v>
      </c>
    </row>
    <row r="1270" spans="1:12" ht="234">
      <c r="A1270" s="181">
        <v>29</v>
      </c>
      <c r="B1270" s="182" t="s">
        <v>4670</v>
      </c>
      <c r="C1270" s="181" t="s">
        <v>4671</v>
      </c>
      <c r="D1270" s="181" t="s">
        <v>4672</v>
      </c>
      <c r="E1270" s="181"/>
      <c r="F1270" s="272">
        <v>3.2288000000000001</v>
      </c>
      <c r="G1270" s="181" t="s">
        <v>4673</v>
      </c>
      <c r="H1270" s="181" t="s">
        <v>4674</v>
      </c>
      <c r="I1270" s="181"/>
      <c r="J1270" s="181" t="s">
        <v>44</v>
      </c>
      <c r="K1270" s="181" t="s">
        <v>4675</v>
      </c>
      <c r="L1270" s="181" t="s">
        <v>4549</v>
      </c>
    </row>
    <row r="1271" spans="1:12" ht="126">
      <c r="A1271" s="181">
        <v>30</v>
      </c>
      <c r="B1271" s="182" t="s">
        <v>4676</v>
      </c>
      <c r="C1271" s="181" t="s">
        <v>4677</v>
      </c>
      <c r="D1271" s="181" t="s">
        <v>4678</v>
      </c>
      <c r="E1271" s="181" t="s">
        <v>4679</v>
      </c>
      <c r="F1271" s="272">
        <v>0.31440000000000001</v>
      </c>
      <c r="G1271" s="181" t="s">
        <v>702</v>
      </c>
      <c r="H1271" s="181" t="s">
        <v>4680</v>
      </c>
      <c r="I1271" s="181" t="s">
        <v>44</v>
      </c>
      <c r="J1271" s="181"/>
      <c r="K1271" s="181"/>
      <c r="L1271" s="181"/>
    </row>
    <row r="1272" spans="1:12" ht="151.19999999999999" customHeight="1">
      <c r="A1272" s="181">
        <v>31</v>
      </c>
      <c r="B1272" s="182" t="s">
        <v>4681</v>
      </c>
      <c r="C1272" s="181" t="s">
        <v>4682</v>
      </c>
      <c r="D1272" s="181" t="s">
        <v>4683</v>
      </c>
      <c r="E1272" s="181" t="s">
        <v>4684</v>
      </c>
      <c r="F1272" s="272">
        <v>4</v>
      </c>
      <c r="G1272" s="181" t="s">
        <v>4685</v>
      </c>
      <c r="H1272" s="181" t="s">
        <v>4686</v>
      </c>
      <c r="I1272" s="181"/>
      <c r="J1272" s="181" t="s">
        <v>44</v>
      </c>
      <c r="K1272" s="181" t="s">
        <v>4687</v>
      </c>
      <c r="L1272" s="181"/>
    </row>
    <row r="1273" spans="1:12" ht="108">
      <c r="A1273" s="181">
        <v>32</v>
      </c>
      <c r="B1273" s="182" t="s">
        <v>4688</v>
      </c>
      <c r="C1273" s="181" t="s">
        <v>4689</v>
      </c>
      <c r="D1273" s="181" t="s">
        <v>4690</v>
      </c>
      <c r="E1273" s="181" t="s">
        <v>4691</v>
      </c>
      <c r="F1273" s="272">
        <v>10.845000000000001</v>
      </c>
      <c r="G1273" s="181" t="s">
        <v>4692</v>
      </c>
      <c r="H1273" s="181" t="s">
        <v>4693</v>
      </c>
      <c r="I1273" s="181"/>
      <c r="J1273" s="181" t="s">
        <v>44</v>
      </c>
      <c r="K1273" s="181"/>
      <c r="L1273" s="181" t="s">
        <v>4549</v>
      </c>
    </row>
    <row r="1274" spans="1:12" ht="249.6" customHeight="1">
      <c r="A1274" s="181">
        <v>33</v>
      </c>
      <c r="B1274" s="182" t="s">
        <v>4694</v>
      </c>
      <c r="C1274" s="181" t="s">
        <v>4695</v>
      </c>
      <c r="D1274" s="181" t="s">
        <v>4696</v>
      </c>
      <c r="E1274" s="181" t="s">
        <v>4697</v>
      </c>
      <c r="F1274" s="272">
        <v>0.64349999999999996</v>
      </c>
      <c r="G1274" s="181" t="s">
        <v>4698</v>
      </c>
      <c r="H1274" s="181" t="s">
        <v>4699</v>
      </c>
      <c r="I1274" s="181" t="s">
        <v>44</v>
      </c>
      <c r="J1274" s="181"/>
      <c r="K1274" s="181"/>
      <c r="L1274" s="181"/>
    </row>
    <row r="1275" spans="1:12" ht="129.6" customHeight="1">
      <c r="A1275" s="181">
        <v>34</v>
      </c>
      <c r="B1275" s="182" t="s">
        <v>4482</v>
      </c>
      <c r="C1275" s="181" t="s">
        <v>4700</v>
      </c>
      <c r="D1275" s="181" t="s">
        <v>4701</v>
      </c>
      <c r="E1275" s="181" t="s">
        <v>4702</v>
      </c>
      <c r="F1275" s="272">
        <v>0.35210000000000002</v>
      </c>
      <c r="G1275" s="181" t="s">
        <v>4703</v>
      </c>
      <c r="H1275" s="181" t="s">
        <v>4704</v>
      </c>
      <c r="I1275" s="181"/>
      <c r="J1275" s="181" t="s">
        <v>44</v>
      </c>
      <c r="K1275" s="181"/>
      <c r="L1275" s="181" t="s">
        <v>4669</v>
      </c>
    </row>
    <row r="1276" spans="1:12" ht="129.6" customHeight="1">
      <c r="A1276" s="181">
        <v>35</v>
      </c>
      <c r="B1276" s="182" t="s">
        <v>4705</v>
      </c>
      <c r="C1276" s="181" t="s">
        <v>4706</v>
      </c>
      <c r="D1276" s="181" t="s">
        <v>4707</v>
      </c>
      <c r="E1276" s="181" t="s">
        <v>4708</v>
      </c>
      <c r="F1276" s="272">
        <v>8.6099999999999996E-2</v>
      </c>
      <c r="G1276" s="181" t="s">
        <v>928</v>
      </c>
      <c r="H1276" s="181" t="s">
        <v>4709</v>
      </c>
      <c r="I1276" s="181"/>
      <c r="J1276" s="181" t="s">
        <v>44</v>
      </c>
      <c r="K1276" s="181" t="s">
        <v>4710</v>
      </c>
      <c r="L1276" s="181"/>
    </row>
    <row r="1277" spans="1:12" ht="129.6" customHeight="1">
      <c r="A1277" s="181">
        <v>36</v>
      </c>
      <c r="B1277" s="182" t="s">
        <v>4711</v>
      </c>
      <c r="C1277" s="181" t="s">
        <v>4712</v>
      </c>
      <c r="D1277" s="181" t="s">
        <v>4713</v>
      </c>
      <c r="E1277" s="181" t="s">
        <v>4714</v>
      </c>
      <c r="F1277" s="272">
        <v>0.49330000000000002</v>
      </c>
      <c r="G1277" s="181" t="s">
        <v>4715</v>
      </c>
      <c r="H1277" s="181" t="s">
        <v>4716</v>
      </c>
      <c r="I1277" s="181"/>
      <c r="J1277" s="181" t="s">
        <v>44</v>
      </c>
      <c r="K1277" s="181" t="s">
        <v>4717</v>
      </c>
      <c r="L1277" s="181" t="s">
        <v>4718</v>
      </c>
    </row>
    <row r="1278" spans="1:12" ht="129.6" customHeight="1">
      <c r="A1278" s="181">
        <v>37</v>
      </c>
      <c r="B1278" s="182" t="s">
        <v>4719</v>
      </c>
      <c r="C1278" s="181" t="s">
        <v>4712</v>
      </c>
      <c r="D1278" s="181" t="s">
        <v>4720</v>
      </c>
      <c r="E1278" s="181" t="s">
        <v>4721</v>
      </c>
      <c r="F1278" s="272">
        <v>0.4168</v>
      </c>
      <c r="G1278" s="181" t="s">
        <v>4722</v>
      </c>
      <c r="H1278" s="181" t="s">
        <v>4723</v>
      </c>
      <c r="I1278" s="181"/>
      <c r="J1278" s="181" t="s">
        <v>44</v>
      </c>
      <c r="K1278" s="181"/>
      <c r="L1278" s="181"/>
    </row>
    <row r="1279" spans="1:12" ht="256.95" customHeight="1">
      <c r="A1279" s="181">
        <v>38</v>
      </c>
      <c r="B1279" s="182" t="s">
        <v>4724</v>
      </c>
      <c r="C1279" s="181" t="s">
        <v>4725</v>
      </c>
      <c r="D1279" s="181" t="s">
        <v>4726</v>
      </c>
      <c r="E1279" s="181" t="s">
        <v>4727</v>
      </c>
      <c r="F1279" s="272">
        <v>14.7789</v>
      </c>
      <c r="G1279" s="181" t="s">
        <v>4728</v>
      </c>
      <c r="H1279" s="181" t="s">
        <v>4729</v>
      </c>
      <c r="I1279" s="181" t="s">
        <v>44</v>
      </c>
      <c r="J1279" s="181"/>
      <c r="K1279" s="181" t="s">
        <v>4730</v>
      </c>
      <c r="L1279" s="181" t="s">
        <v>4731</v>
      </c>
    </row>
    <row r="1280" spans="1:12" ht="256.95" customHeight="1">
      <c r="A1280" s="181">
        <v>39</v>
      </c>
      <c r="B1280" s="182" t="s">
        <v>4732</v>
      </c>
      <c r="C1280" s="181" t="s">
        <v>4725</v>
      </c>
      <c r="D1280" s="181" t="s">
        <v>4733</v>
      </c>
      <c r="E1280" s="181" t="s">
        <v>4734</v>
      </c>
      <c r="F1280" s="272">
        <v>5.2499999999999998E-2</v>
      </c>
      <c r="G1280" s="181" t="s">
        <v>4735</v>
      </c>
      <c r="H1280" s="181" t="s">
        <v>4736</v>
      </c>
      <c r="I1280" s="181"/>
      <c r="J1280" s="181" t="s">
        <v>44</v>
      </c>
      <c r="K1280" s="181" t="s">
        <v>4737</v>
      </c>
      <c r="L1280" s="181" t="s">
        <v>4731</v>
      </c>
    </row>
    <row r="1281" spans="1:12" ht="256.95" customHeight="1">
      <c r="A1281" s="181">
        <v>40</v>
      </c>
      <c r="B1281" s="182" t="s">
        <v>4738</v>
      </c>
      <c r="C1281" s="181" t="s">
        <v>4739</v>
      </c>
      <c r="D1281" s="181" t="s">
        <v>4740</v>
      </c>
      <c r="E1281" s="181" t="s">
        <v>4741</v>
      </c>
      <c r="F1281" s="272">
        <v>19.303699999999999</v>
      </c>
      <c r="G1281" s="181" t="s">
        <v>4742</v>
      </c>
      <c r="H1281" s="181" t="s">
        <v>4743</v>
      </c>
      <c r="I1281" s="181"/>
      <c r="J1281" s="181" t="s">
        <v>44</v>
      </c>
      <c r="K1281" s="181" t="s">
        <v>4744</v>
      </c>
      <c r="L1281" s="181"/>
    </row>
    <row r="1282" spans="1:12" ht="256.95" customHeight="1">
      <c r="A1282" s="181">
        <v>41</v>
      </c>
      <c r="B1282" s="182" t="s">
        <v>4745</v>
      </c>
      <c r="C1282" s="181" t="s">
        <v>4746</v>
      </c>
      <c r="D1282" s="181" t="s">
        <v>4747</v>
      </c>
      <c r="E1282" s="181" t="s">
        <v>4748</v>
      </c>
      <c r="F1282" s="272">
        <v>0.50119999999999998</v>
      </c>
      <c r="G1282" s="181" t="s">
        <v>4749</v>
      </c>
      <c r="H1282" s="181" t="s">
        <v>4750</v>
      </c>
      <c r="I1282" s="181"/>
      <c r="J1282" s="181" t="s">
        <v>44</v>
      </c>
      <c r="K1282" s="181"/>
      <c r="L1282" s="181" t="s">
        <v>19</v>
      </c>
    </row>
    <row r="1283" spans="1:12" ht="276" customHeight="1">
      <c r="A1283" s="181">
        <v>42</v>
      </c>
      <c r="B1283" s="182" t="s">
        <v>4751</v>
      </c>
      <c r="C1283" s="181" t="s">
        <v>4752</v>
      </c>
      <c r="D1283" s="181" t="s">
        <v>4753</v>
      </c>
      <c r="E1283" s="181" t="s">
        <v>4754</v>
      </c>
      <c r="F1283" s="272">
        <v>6.2611999999999997</v>
      </c>
      <c r="G1283" s="181" t="s">
        <v>4755</v>
      </c>
      <c r="H1283" s="181" t="s">
        <v>4756</v>
      </c>
      <c r="I1283" s="181"/>
      <c r="J1283" s="181" t="s">
        <v>44</v>
      </c>
      <c r="K1283" s="181"/>
      <c r="L1283" s="181" t="s">
        <v>19</v>
      </c>
    </row>
    <row r="1284" spans="1:12" ht="97.95" customHeight="1">
      <c r="A1284" s="181">
        <v>43</v>
      </c>
      <c r="B1284" s="182" t="s">
        <v>4757</v>
      </c>
      <c r="C1284" s="181" t="s">
        <v>4758</v>
      </c>
      <c r="D1284" s="181" t="s">
        <v>4759</v>
      </c>
      <c r="E1284" s="181" t="s">
        <v>4760</v>
      </c>
      <c r="F1284" s="272">
        <v>0.35399999999999998</v>
      </c>
      <c r="G1284" s="181" t="s">
        <v>4761</v>
      </c>
      <c r="H1284" s="181" t="s">
        <v>4762</v>
      </c>
      <c r="I1284" s="181"/>
      <c r="J1284" s="181" t="s">
        <v>44</v>
      </c>
      <c r="K1284" s="181" t="s">
        <v>4763</v>
      </c>
      <c r="L1284" s="181"/>
    </row>
    <row r="1285" spans="1:12" ht="54" hidden="1">
      <c r="A1285" s="177" t="s">
        <v>4764</v>
      </c>
      <c r="B1285" s="178" t="s">
        <v>4765</v>
      </c>
      <c r="C1285" s="177">
        <v>0</v>
      </c>
      <c r="D1285" s="177"/>
      <c r="E1285" s="177"/>
      <c r="F1285" s="180">
        <v>0</v>
      </c>
      <c r="G1285" s="177"/>
      <c r="H1285" s="177"/>
      <c r="I1285" s="177"/>
      <c r="J1285" s="177"/>
      <c r="K1285" s="181"/>
      <c r="L1285" s="181" t="s">
        <v>4766</v>
      </c>
    </row>
    <row r="1286" spans="1:12" hidden="1">
      <c r="A1286" s="177"/>
      <c r="B1286" s="178"/>
      <c r="C1286" s="202"/>
      <c r="D1286" s="202"/>
      <c r="E1286" s="202"/>
      <c r="F1286" s="180"/>
      <c r="G1286" s="202"/>
      <c r="H1286" s="202"/>
      <c r="I1286" s="202"/>
      <c r="J1286" s="202"/>
      <c r="K1286" s="202"/>
      <c r="L1286" s="250"/>
    </row>
    <row r="1287" spans="1:12" ht="66.599999999999994" customHeight="1">
      <c r="A1287" s="177"/>
      <c r="B1287" s="178" t="s">
        <v>6696</v>
      </c>
      <c r="C1287" s="271">
        <f>C1288+C1310+C1312+C1314+C1328+C1331+C1338+C1351+C1381+C1385+C1404+C1411+C1426</f>
        <v>99</v>
      </c>
      <c r="D1287" s="271">
        <f t="shared" ref="D1287:K1287" si="82">D1288+D1310+D1312+D1314+D1328+D1331+D1338+D1351+D1381+D1385+D1404+D1411+D1426</f>
        <v>26</v>
      </c>
      <c r="E1287" s="271">
        <f t="shared" si="82"/>
        <v>40</v>
      </c>
      <c r="F1287" s="262">
        <f t="shared" si="82"/>
        <v>1031.0816600000001</v>
      </c>
      <c r="G1287" s="202">
        <f t="shared" si="82"/>
        <v>38</v>
      </c>
      <c r="H1287" s="202">
        <f t="shared" si="82"/>
        <v>38</v>
      </c>
      <c r="I1287" s="202">
        <f t="shared" si="82"/>
        <v>23</v>
      </c>
      <c r="J1287" s="202">
        <f t="shared" si="82"/>
        <v>15</v>
      </c>
      <c r="K1287" s="202">
        <f t="shared" si="82"/>
        <v>27</v>
      </c>
      <c r="L1287" s="202"/>
    </row>
    <row r="1288" spans="1:12" ht="43.2" customHeight="1">
      <c r="A1288" s="177"/>
      <c r="B1288" s="178" t="s">
        <v>4770</v>
      </c>
      <c r="C1288" s="264">
        <f>C1289+C1295+C1299+C1301+C1303+C1305</f>
        <v>15</v>
      </c>
      <c r="D1288" s="264"/>
      <c r="E1288" s="264"/>
      <c r="F1288" s="262">
        <f t="shared" ref="F1288:L1288" si="83">F1289+F1295+F1299+F1301+F1303+F1305</f>
        <v>124.90999999999998</v>
      </c>
      <c r="G1288" s="177">
        <f t="shared" si="83"/>
        <v>0</v>
      </c>
      <c r="H1288" s="177">
        <f t="shared" si="83"/>
        <v>0</v>
      </c>
      <c r="I1288" s="177">
        <f t="shared" si="83"/>
        <v>0</v>
      </c>
      <c r="J1288" s="177">
        <f t="shared" si="83"/>
        <v>0</v>
      </c>
      <c r="K1288" s="177">
        <f t="shared" si="83"/>
        <v>0</v>
      </c>
      <c r="L1288" s="177">
        <f t="shared" si="83"/>
        <v>0</v>
      </c>
    </row>
    <row r="1289" spans="1:12" ht="43.2" customHeight="1">
      <c r="A1289" s="177"/>
      <c r="B1289" s="178" t="s">
        <v>4771</v>
      </c>
      <c r="C1289" s="264">
        <f>COUNTA(C1290:C1294)</f>
        <v>5</v>
      </c>
      <c r="D1289" s="264"/>
      <c r="E1289" s="264"/>
      <c r="F1289" s="262">
        <f>SUM(F1290:F1294)</f>
        <v>41.66</v>
      </c>
      <c r="G1289" s="177"/>
      <c r="H1289" s="177"/>
      <c r="I1289" s="177"/>
      <c r="J1289" s="177"/>
      <c r="K1289" s="177"/>
      <c r="L1289" s="177"/>
    </row>
    <row r="1290" spans="1:12" ht="109.2" customHeight="1">
      <c r="A1290" s="181">
        <v>1</v>
      </c>
      <c r="B1290" s="182" t="s">
        <v>4772</v>
      </c>
      <c r="C1290" s="181" t="s">
        <v>4773</v>
      </c>
      <c r="D1290" s="181" t="s">
        <v>4774</v>
      </c>
      <c r="E1290" s="181" t="s">
        <v>4775</v>
      </c>
      <c r="F1290" s="272">
        <v>22.4</v>
      </c>
      <c r="G1290" s="181" t="s">
        <v>4776</v>
      </c>
      <c r="H1290" s="181" t="s">
        <v>4777</v>
      </c>
      <c r="I1290" s="181"/>
      <c r="J1290" s="181" t="s">
        <v>44</v>
      </c>
      <c r="K1290" s="181" t="s">
        <v>4778</v>
      </c>
      <c r="L1290" s="181" t="s">
        <v>4779</v>
      </c>
    </row>
    <row r="1291" spans="1:12" ht="109.2" customHeight="1">
      <c r="A1291" s="181">
        <v>2</v>
      </c>
      <c r="B1291" s="182" t="s">
        <v>4780</v>
      </c>
      <c r="C1291" s="181" t="s">
        <v>4781</v>
      </c>
      <c r="D1291" s="181" t="s">
        <v>4782</v>
      </c>
      <c r="E1291" s="181" t="s">
        <v>4783</v>
      </c>
      <c r="F1291" s="272">
        <v>7.84</v>
      </c>
      <c r="G1291" s="181" t="s">
        <v>140</v>
      </c>
      <c r="H1291" s="181" t="s">
        <v>4784</v>
      </c>
      <c r="I1291" s="181"/>
      <c r="J1291" s="181" t="s">
        <v>44</v>
      </c>
      <c r="K1291" s="181" t="s">
        <v>4785</v>
      </c>
      <c r="L1291" s="181"/>
    </row>
    <row r="1292" spans="1:12" ht="109.2" customHeight="1">
      <c r="A1292" s="181">
        <v>3</v>
      </c>
      <c r="B1292" s="182" t="s">
        <v>4786</v>
      </c>
      <c r="C1292" s="181" t="s">
        <v>4773</v>
      </c>
      <c r="D1292" s="181" t="s">
        <v>4787</v>
      </c>
      <c r="E1292" s="181" t="s">
        <v>4788</v>
      </c>
      <c r="F1292" s="272">
        <v>1.76</v>
      </c>
      <c r="G1292" s="181" t="s">
        <v>140</v>
      </c>
      <c r="H1292" s="181" t="s">
        <v>4789</v>
      </c>
      <c r="I1292" s="181"/>
      <c r="J1292" s="181" t="s">
        <v>44</v>
      </c>
      <c r="K1292" s="181" t="s">
        <v>4790</v>
      </c>
      <c r="L1292" s="181"/>
    </row>
    <row r="1293" spans="1:12" ht="126">
      <c r="A1293" s="181">
        <v>4</v>
      </c>
      <c r="B1293" s="182" t="s">
        <v>4791</v>
      </c>
      <c r="C1293" s="181" t="s">
        <v>4792</v>
      </c>
      <c r="D1293" s="181"/>
      <c r="E1293" s="181" t="s">
        <v>4793</v>
      </c>
      <c r="F1293" s="272">
        <v>1.66</v>
      </c>
      <c r="G1293" s="181" t="s">
        <v>140</v>
      </c>
      <c r="H1293" s="181" t="s">
        <v>4794</v>
      </c>
      <c r="I1293" s="181"/>
      <c r="J1293" s="181" t="s">
        <v>44</v>
      </c>
      <c r="K1293" s="181" t="s">
        <v>4795</v>
      </c>
      <c r="L1293" s="181"/>
    </row>
    <row r="1294" spans="1:12" ht="126">
      <c r="A1294" s="181">
        <v>5</v>
      </c>
      <c r="B1294" s="182" t="s">
        <v>4796</v>
      </c>
      <c r="C1294" s="181" t="s">
        <v>4797</v>
      </c>
      <c r="D1294" s="181" t="s">
        <v>4798</v>
      </c>
      <c r="E1294" s="181" t="s">
        <v>4799</v>
      </c>
      <c r="F1294" s="272">
        <v>8</v>
      </c>
      <c r="G1294" s="181" t="s">
        <v>4800</v>
      </c>
      <c r="H1294" s="181" t="s">
        <v>4801</v>
      </c>
      <c r="I1294" s="181"/>
      <c r="J1294" s="181" t="s">
        <v>44</v>
      </c>
      <c r="K1294" s="181" t="s">
        <v>4802</v>
      </c>
      <c r="L1294" s="181"/>
    </row>
    <row r="1295" spans="1:12" ht="58.95" customHeight="1">
      <c r="A1295" s="177"/>
      <c r="B1295" s="178" t="s">
        <v>4803</v>
      </c>
      <c r="C1295" s="264">
        <f>COUNTA(C1296:C1298)</f>
        <v>3</v>
      </c>
      <c r="D1295" s="264"/>
      <c r="E1295" s="264"/>
      <c r="F1295" s="262">
        <f>SUM(F1296:F1298)</f>
        <v>39.349999999999994</v>
      </c>
      <c r="G1295" s="181"/>
      <c r="H1295" s="181"/>
      <c r="I1295" s="181"/>
      <c r="J1295" s="181"/>
      <c r="K1295" s="181"/>
      <c r="L1295" s="181"/>
    </row>
    <row r="1296" spans="1:12" ht="90">
      <c r="A1296" s="181">
        <v>6</v>
      </c>
      <c r="B1296" s="182" t="s">
        <v>4804</v>
      </c>
      <c r="C1296" s="181" t="s">
        <v>4805</v>
      </c>
      <c r="D1296" s="181" t="s">
        <v>4806</v>
      </c>
      <c r="E1296" s="181" t="s">
        <v>4807</v>
      </c>
      <c r="F1296" s="272">
        <v>19.73</v>
      </c>
      <c r="G1296" s="181" t="s">
        <v>140</v>
      </c>
      <c r="H1296" s="181" t="s">
        <v>4808</v>
      </c>
      <c r="I1296" s="181" t="s">
        <v>97</v>
      </c>
      <c r="J1296" s="181"/>
      <c r="K1296" s="181" t="s">
        <v>4809</v>
      </c>
      <c r="L1296" s="181"/>
    </row>
    <row r="1297" spans="1:12" ht="90">
      <c r="A1297" s="181">
        <v>7</v>
      </c>
      <c r="B1297" s="182" t="s">
        <v>4810</v>
      </c>
      <c r="C1297" s="181" t="s">
        <v>4811</v>
      </c>
      <c r="D1297" s="181" t="s">
        <v>4812</v>
      </c>
      <c r="E1297" s="181" t="s">
        <v>4813</v>
      </c>
      <c r="F1297" s="272">
        <v>15.68</v>
      </c>
      <c r="G1297" s="181" t="s">
        <v>4814</v>
      </c>
      <c r="H1297" s="181" t="s">
        <v>4815</v>
      </c>
      <c r="I1297" s="181"/>
      <c r="J1297" s="181" t="s">
        <v>44</v>
      </c>
      <c r="K1297" s="181" t="s">
        <v>4816</v>
      </c>
      <c r="L1297" s="181"/>
    </row>
    <row r="1298" spans="1:12" ht="90">
      <c r="A1298" s="181">
        <v>8</v>
      </c>
      <c r="B1298" s="182" t="s">
        <v>4817</v>
      </c>
      <c r="C1298" s="181" t="s">
        <v>4818</v>
      </c>
      <c r="D1298" s="181" t="s">
        <v>4819</v>
      </c>
      <c r="E1298" s="181" t="s">
        <v>4820</v>
      </c>
      <c r="F1298" s="272">
        <v>3.94</v>
      </c>
      <c r="G1298" s="181" t="s">
        <v>140</v>
      </c>
      <c r="H1298" s="181" t="s">
        <v>4821</v>
      </c>
      <c r="I1298" s="181"/>
      <c r="J1298" s="181" t="s">
        <v>44</v>
      </c>
      <c r="K1298" s="181" t="s">
        <v>4816</v>
      </c>
      <c r="L1298" s="181"/>
    </row>
    <row r="1299" spans="1:12" ht="46.95" customHeight="1">
      <c r="A1299" s="177"/>
      <c r="B1299" s="178" t="s">
        <v>4822</v>
      </c>
      <c r="C1299" s="264">
        <v>1</v>
      </c>
      <c r="D1299" s="264"/>
      <c r="E1299" s="264"/>
      <c r="F1299" s="262">
        <f>F1300</f>
        <v>1.19</v>
      </c>
      <c r="G1299" s="181"/>
      <c r="H1299" s="181"/>
      <c r="I1299" s="181"/>
      <c r="J1299" s="181"/>
      <c r="K1299" s="181"/>
      <c r="L1299" s="181"/>
    </row>
    <row r="1300" spans="1:12" ht="90">
      <c r="A1300" s="181">
        <v>9</v>
      </c>
      <c r="B1300" s="182" t="s">
        <v>4823</v>
      </c>
      <c r="C1300" s="181" t="s">
        <v>4824</v>
      </c>
      <c r="D1300" s="181" t="s">
        <v>4825</v>
      </c>
      <c r="E1300" s="181" t="s">
        <v>4826</v>
      </c>
      <c r="F1300" s="272">
        <v>1.19</v>
      </c>
      <c r="G1300" s="181" t="s">
        <v>140</v>
      </c>
      <c r="H1300" s="181" t="s">
        <v>4827</v>
      </c>
      <c r="I1300" s="181" t="s">
        <v>97</v>
      </c>
      <c r="J1300" s="181"/>
      <c r="K1300" s="181" t="s">
        <v>4816</v>
      </c>
      <c r="L1300" s="181"/>
    </row>
    <row r="1301" spans="1:12" ht="45.6" customHeight="1">
      <c r="A1301" s="177"/>
      <c r="B1301" s="178" t="s">
        <v>4828</v>
      </c>
      <c r="C1301" s="264">
        <v>1</v>
      </c>
      <c r="D1301" s="264"/>
      <c r="E1301" s="264"/>
      <c r="F1301" s="262">
        <f>F1302</f>
        <v>25</v>
      </c>
      <c r="G1301" s="181"/>
      <c r="H1301" s="181"/>
      <c r="I1301" s="181"/>
      <c r="J1301" s="181"/>
      <c r="K1301" s="181"/>
      <c r="L1301" s="181"/>
    </row>
    <row r="1302" spans="1:12" ht="144">
      <c r="A1302" s="181">
        <v>10</v>
      </c>
      <c r="B1302" s="182" t="s">
        <v>4829</v>
      </c>
      <c r="C1302" s="181" t="s">
        <v>4830</v>
      </c>
      <c r="D1302" s="181" t="s">
        <v>4831</v>
      </c>
      <c r="E1302" s="181" t="s">
        <v>4832</v>
      </c>
      <c r="F1302" s="272">
        <v>25</v>
      </c>
      <c r="G1302" s="181" t="s">
        <v>148</v>
      </c>
      <c r="H1302" s="181" t="s">
        <v>4833</v>
      </c>
      <c r="I1302" s="181"/>
      <c r="J1302" s="181" t="s">
        <v>44</v>
      </c>
      <c r="K1302" s="181" t="s">
        <v>4834</v>
      </c>
      <c r="L1302" s="181"/>
    </row>
    <row r="1303" spans="1:12" ht="52.95" customHeight="1">
      <c r="A1303" s="177"/>
      <c r="B1303" s="178" t="s">
        <v>4835</v>
      </c>
      <c r="C1303" s="264">
        <v>1</v>
      </c>
      <c r="D1303" s="264"/>
      <c r="E1303" s="264"/>
      <c r="F1303" s="262">
        <f>F1304</f>
        <v>0.56999999999999995</v>
      </c>
      <c r="G1303" s="181"/>
      <c r="H1303" s="181"/>
      <c r="I1303" s="181"/>
      <c r="J1303" s="181"/>
      <c r="K1303" s="181"/>
      <c r="L1303" s="181"/>
    </row>
    <row r="1304" spans="1:12" ht="108">
      <c r="A1304" s="181">
        <v>11</v>
      </c>
      <c r="B1304" s="182" t="s">
        <v>4836</v>
      </c>
      <c r="C1304" s="181" t="s">
        <v>4837</v>
      </c>
      <c r="D1304" s="181" t="s">
        <v>4838</v>
      </c>
      <c r="E1304" s="181" t="s">
        <v>4839</v>
      </c>
      <c r="F1304" s="272">
        <v>0.56999999999999995</v>
      </c>
      <c r="G1304" s="181" t="s">
        <v>140</v>
      </c>
      <c r="H1304" s="181" t="s">
        <v>4840</v>
      </c>
      <c r="I1304" s="181"/>
      <c r="J1304" s="181" t="s">
        <v>44</v>
      </c>
      <c r="K1304" s="181" t="s">
        <v>4841</v>
      </c>
      <c r="L1304" s="181"/>
    </row>
    <row r="1305" spans="1:12" ht="50.4" customHeight="1">
      <c r="A1305" s="177"/>
      <c r="B1305" s="178" t="s">
        <v>4842</v>
      </c>
      <c r="C1305" s="264">
        <f>COUNTA(C1306:C1309)</f>
        <v>4</v>
      </c>
      <c r="D1305" s="264"/>
      <c r="E1305" s="264"/>
      <c r="F1305" s="262">
        <f>SUM(F1306:F1309)</f>
        <v>17.139999999999997</v>
      </c>
      <c r="G1305" s="181"/>
      <c r="H1305" s="181"/>
      <c r="I1305" s="181"/>
      <c r="J1305" s="181"/>
      <c r="K1305" s="181"/>
      <c r="L1305" s="181"/>
    </row>
    <row r="1306" spans="1:12" ht="108">
      <c r="A1306" s="181">
        <v>12</v>
      </c>
      <c r="B1306" s="182" t="s">
        <v>4843</v>
      </c>
      <c r="C1306" s="181" t="s">
        <v>4844</v>
      </c>
      <c r="D1306" s="181" t="s">
        <v>4845</v>
      </c>
      <c r="E1306" s="181" t="s">
        <v>4846</v>
      </c>
      <c r="F1306" s="272">
        <v>1.6</v>
      </c>
      <c r="G1306" s="181" t="s">
        <v>140</v>
      </c>
      <c r="H1306" s="181" t="s">
        <v>4840</v>
      </c>
      <c r="I1306" s="181"/>
      <c r="J1306" s="181" t="s">
        <v>44</v>
      </c>
      <c r="K1306" s="181" t="s">
        <v>4834</v>
      </c>
      <c r="L1306" s="181"/>
    </row>
    <row r="1307" spans="1:12" ht="90">
      <c r="A1307" s="181">
        <v>13</v>
      </c>
      <c r="B1307" s="182" t="s">
        <v>4847</v>
      </c>
      <c r="C1307" s="181" t="s">
        <v>4848</v>
      </c>
      <c r="D1307" s="181"/>
      <c r="E1307" s="181" t="s">
        <v>4849</v>
      </c>
      <c r="F1307" s="272">
        <v>3.78</v>
      </c>
      <c r="G1307" s="181" t="s">
        <v>140</v>
      </c>
      <c r="H1307" s="181" t="s">
        <v>4850</v>
      </c>
      <c r="I1307" s="181"/>
      <c r="J1307" s="181" t="s">
        <v>44</v>
      </c>
      <c r="K1307" s="181" t="s">
        <v>4851</v>
      </c>
      <c r="L1307" s="181"/>
    </row>
    <row r="1308" spans="1:12" ht="108">
      <c r="A1308" s="181">
        <v>14</v>
      </c>
      <c r="B1308" s="182" t="s">
        <v>4852</v>
      </c>
      <c r="C1308" s="181" t="s">
        <v>4848</v>
      </c>
      <c r="D1308" s="181" t="s">
        <v>4853</v>
      </c>
      <c r="E1308" s="181" t="s">
        <v>4854</v>
      </c>
      <c r="F1308" s="272">
        <v>9.6999999999999993</v>
      </c>
      <c r="G1308" s="181" t="s">
        <v>140</v>
      </c>
      <c r="H1308" s="181" t="s">
        <v>4855</v>
      </c>
      <c r="I1308" s="181"/>
      <c r="J1308" s="181" t="s">
        <v>44</v>
      </c>
      <c r="K1308" s="181" t="s">
        <v>4856</v>
      </c>
      <c r="L1308" s="181"/>
    </row>
    <row r="1309" spans="1:12" ht="72">
      <c r="A1309" s="181">
        <v>15</v>
      </c>
      <c r="B1309" s="182" t="s">
        <v>4857</v>
      </c>
      <c r="C1309" s="181" t="s">
        <v>4848</v>
      </c>
      <c r="D1309" s="181" t="s">
        <v>4858</v>
      </c>
      <c r="E1309" s="181" t="s">
        <v>4859</v>
      </c>
      <c r="F1309" s="272">
        <v>2.06</v>
      </c>
      <c r="G1309" s="181" t="s">
        <v>140</v>
      </c>
      <c r="H1309" s="181"/>
      <c r="I1309" s="181"/>
      <c r="J1309" s="181" t="s">
        <v>44</v>
      </c>
      <c r="K1309" s="181" t="s">
        <v>4856</v>
      </c>
      <c r="L1309" s="181"/>
    </row>
    <row r="1310" spans="1:12" ht="36" hidden="1">
      <c r="A1310" s="177" t="s">
        <v>4860</v>
      </c>
      <c r="B1310" s="178" t="s">
        <v>4861</v>
      </c>
      <c r="C1310" s="177"/>
      <c r="D1310" s="177"/>
      <c r="E1310" s="177"/>
      <c r="F1310" s="180"/>
      <c r="G1310" s="177"/>
      <c r="H1310" s="177"/>
      <c r="I1310" s="177"/>
      <c r="J1310" s="177"/>
      <c r="K1310" s="181"/>
      <c r="L1310" s="181" t="s">
        <v>4862</v>
      </c>
    </row>
    <row r="1311" spans="1:12" hidden="1">
      <c r="A1311" s="181"/>
      <c r="B1311" s="182"/>
      <c r="C1311" s="181"/>
      <c r="D1311" s="181"/>
      <c r="E1311" s="181"/>
      <c r="F1311" s="272"/>
      <c r="G1311" s="181"/>
      <c r="H1311" s="181"/>
      <c r="I1311" s="181"/>
      <c r="J1311" s="181"/>
      <c r="K1311" s="181"/>
      <c r="L1311" s="181"/>
    </row>
    <row r="1312" spans="1:12" ht="36" hidden="1">
      <c r="A1312" s="177" t="s">
        <v>4863</v>
      </c>
      <c r="B1312" s="178" t="s">
        <v>4864</v>
      </c>
      <c r="C1312" s="177"/>
      <c r="D1312" s="177"/>
      <c r="E1312" s="177"/>
      <c r="F1312" s="180"/>
      <c r="G1312" s="177"/>
      <c r="H1312" s="177"/>
      <c r="I1312" s="177"/>
      <c r="J1312" s="177"/>
      <c r="K1312" s="181"/>
      <c r="L1312" s="181" t="s">
        <v>4862</v>
      </c>
    </row>
    <row r="1313" spans="1:12" hidden="1">
      <c r="A1313" s="181"/>
      <c r="B1313" s="182"/>
      <c r="C1313" s="193"/>
      <c r="D1313" s="193"/>
      <c r="E1313" s="193"/>
      <c r="F1313" s="272"/>
      <c r="G1313" s="193"/>
      <c r="H1313" s="193"/>
      <c r="I1313" s="193"/>
      <c r="J1313" s="193"/>
      <c r="K1313" s="193"/>
      <c r="L1313" s="193"/>
    </row>
    <row r="1314" spans="1:12" ht="45.6" customHeight="1">
      <c r="A1314" s="177"/>
      <c r="B1314" s="178" t="s">
        <v>4866</v>
      </c>
      <c r="C1314" s="271">
        <f t="shared" ref="C1314:L1314" si="84">C1315+C1317+C1319+C1322+C1325</f>
        <v>8</v>
      </c>
      <c r="D1314" s="271">
        <f t="shared" si="84"/>
        <v>8</v>
      </c>
      <c r="E1314" s="271">
        <f t="shared" si="84"/>
        <v>8</v>
      </c>
      <c r="F1314" s="262">
        <f t="shared" si="84"/>
        <v>48.087299999999999</v>
      </c>
      <c r="G1314" s="202">
        <f t="shared" si="84"/>
        <v>7</v>
      </c>
      <c r="H1314" s="202">
        <f t="shared" si="84"/>
        <v>7</v>
      </c>
      <c r="I1314" s="202">
        <f t="shared" si="84"/>
        <v>6</v>
      </c>
      <c r="J1314" s="202">
        <f t="shared" si="84"/>
        <v>1</v>
      </c>
      <c r="K1314" s="202">
        <f t="shared" si="84"/>
        <v>7</v>
      </c>
      <c r="L1314" s="202">
        <f t="shared" si="84"/>
        <v>0</v>
      </c>
    </row>
    <row r="1315" spans="1:12" ht="45.6" customHeight="1">
      <c r="A1315" s="177"/>
      <c r="B1315" s="178" t="s">
        <v>4867</v>
      </c>
      <c r="C1315" s="264">
        <f t="shared" ref="C1315:E1315" si="85">COUNTA(C1316)</f>
        <v>1</v>
      </c>
      <c r="D1315" s="264">
        <f t="shared" si="85"/>
        <v>1</v>
      </c>
      <c r="E1315" s="264">
        <f t="shared" si="85"/>
        <v>1</v>
      </c>
      <c r="F1315" s="262">
        <f t="shared" ref="F1315:L1315" si="86">SUM(F1316)</f>
        <v>1.34</v>
      </c>
      <c r="G1315" s="177">
        <f t="shared" si="86"/>
        <v>0</v>
      </c>
      <c r="H1315" s="177">
        <f t="shared" si="86"/>
        <v>0</v>
      </c>
      <c r="I1315" s="177">
        <f t="shared" si="86"/>
        <v>0</v>
      </c>
      <c r="J1315" s="177">
        <f t="shared" si="86"/>
        <v>0</v>
      </c>
      <c r="K1315" s="177">
        <f t="shared" si="86"/>
        <v>0</v>
      </c>
      <c r="L1315" s="177">
        <f t="shared" si="86"/>
        <v>0</v>
      </c>
    </row>
    <row r="1316" spans="1:12" ht="126">
      <c r="A1316" s="181">
        <v>1</v>
      </c>
      <c r="B1316" s="182" t="s">
        <v>4868</v>
      </c>
      <c r="C1316" s="181" t="s">
        <v>4869</v>
      </c>
      <c r="D1316" s="181" t="s">
        <v>4870</v>
      </c>
      <c r="E1316" s="181" t="s">
        <v>4871</v>
      </c>
      <c r="F1316" s="272">
        <v>1.34</v>
      </c>
      <c r="G1316" s="181" t="s">
        <v>743</v>
      </c>
      <c r="H1316" s="181" t="s">
        <v>4872</v>
      </c>
      <c r="I1316" s="181"/>
      <c r="J1316" s="181" t="s">
        <v>44</v>
      </c>
      <c r="K1316" s="181" t="s">
        <v>1290</v>
      </c>
      <c r="L1316" s="177"/>
    </row>
    <row r="1317" spans="1:12" ht="45.6" customHeight="1">
      <c r="A1317" s="177"/>
      <c r="B1317" s="178" t="s">
        <v>4873</v>
      </c>
      <c r="C1317" s="264">
        <f t="shared" ref="C1317:E1317" si="87">COUNTA(C1318)</f>
        <v>1</v>
      </c>
      <c r="D1317" s="264">
        <f t="shared" si="87"/>
        <v>1</v>
      </c>
      <c r="E1317" s="264">
        <f t="shared" si="87"/>
        <v>1</v>
      </c>
      <c r="F1317" s="262">
        <f>SUM(F1318)</f>
        <v>3.87</v>
      </c>
      <c r="G1317" s="177">
        <f t="shared" ref="G1317:L1317" si="88">COUNTA(G1318)</f>
        <v>1</v>
      </c>
      <c r="H1317" s="177">
        <f t="shared" si="88"/>
        <v>1</v>
      </c>
      <c r="I1317" s="177">
        <f t="shared" si="88"/>
        <v>0</v>
      </c>
      <c r="J1317" s="177">
        <f t="shared" si="88"/>
        <v>1</v>
      </c>
      <c r="K1317" s="177">
        <f t="shared" si="88"/>
        <v>1</v>
      </c>
      <c r="L1317" s="177">
        <f t="shared" si="88"/>
        <v>0</v>
      </c>
    </row>
    <row r="1318" spans="1:12" ht="126" customHeight="1">
      <c r="A1318" s="181">
        <v>2</v>
      </c>
      <c r="B1318" s="182" t="s">
        <v>4874</v>
      </c>
      <c r="C1318" s="181" t="s">
        <v>4875</v>
      </c>
      <c r="D1318" s="181" t="s">
        <v>4876</v>
      </c>
      <c r="E1318" s="181" t="s">
        <v>4877</v>
      </c>
      <c r="F1318" s="272">
        <v>3.87</v>
      </c>
      <c r="G1318" s="181" t="s">
        <v>733</v>
      </c>
      <c r="H1318" s="181" t="s">
        <v>4878</v>
      </c>
      <c r="I1318" s="181"/>
      <c r="J1318" s="181" t="s">
        <v>44</v>
      </c>
      <c r="K1318" s="181" t="s">
        <v>1290</v>
      </c>
      <c r="L1318" s="177"/>
    </row>
    <row r="1319" spans="1:12" ht="43.2" customHeight="1">
      <c r="A1319" s="177"/>
      <c r="B1319" s="178" t="s">
        <v>4879</v>
      </c>
      <c r="C1319" s="264">
        <f t="shared" ref="C1319:E1319" si="89">COUNTA(C1320:C1321)</f>
        <v>2</v>
      </c>
      <c r="D1319" s="264">
        <f t="shared" si="89"/>
        <v>2</v>
      </c>
      <c r="E1319" s="264">
        <f t="shared" si="89"/>
        <v>2</v>
      </c>
      <c r="F1319" s="262">
        <f>SUM(F1320:F1321)</f>
        <v>2.67</v>
      </c>
      <c r="G1319" s="177">
        <f t="shared" ref="G1319:L1319" si="90">COUNTA(G1320:G1321)</f>
        <v>2</v>
      </c>
      <c r="H1319" s="177">
        <f t="shared" si="90"/>
        <v>2</v>
      </c>
      <c r="I1319" s="177">
        <f t="shared" si="90"/>
        <v>2</v>
      </c>
      <c r="J1319" s="177">
        <f t="shared" si="90"/>
        <v>0</v>
      </c>
      <c r="K1319" s="177">
        <f t="shared" si="90"/>
        <v>2</v>
      </c>
      <c r="L1319" s="177">
        <f t="shared" si="90"/>
        <v>0</v>
      </c>
    </row>
    <row r="1320" spans="1:12" ht="126">
      <c r="A1320" s="181">
        <v>3</v>
      </c>
      <c r="B1320" s="182" t="s">
        <v>4880</v>
      </c>
      <c r="C1320" s="181" t="s">
        <v>4881</v>
      </c>
      <c r="D1320" s="181" t="s">
        <v>4862</v>
      </c>
      <c r="E1320" s="181" t="s">
        <v>4882</v>
      </c>
      <c r="F1320" s="272">
        <v>0.17</v>
      </c>
      <c r="G1320" s="181" t="s">
        <v>743</v>
      </c>
      <c r="H1320" s="181" t="s">
        <v>4883</v>
      </c>
      <c r="I1320" s="181" t="s">
        <v>44</v>
      </c>
      <c r="J1320" s="181"/>
      <c r="K1320" s="181" t="s">
        <v>1290</v>
      </c>
      <c r="L1320" s="177"/>
    </row>
    <row r="1321" spans="1:12" ht="93.6" customHeight="1">
      <c r="A1321" s="181">
        <v>4</v>
      </c>
      <c r="B1321" s="182" t="s">
        <v>4884</v>
      </c>
      <c r="C1321" s="181" t="s">
        <v>4885</v>
      </c>
      <c r="D1321" s="181" t="s">
        <v>4862</v>
      </c>
      <c r="E1321" s="181" t="s">
        <v>4886</v>
      </c>
      <c r="F1321" s="272">
        <v>2.5</v>
      </c>
      <c r="G1321" s="181" t="s">
        <v>743</v>
      </c>
      <c r="H1321" s="181" t="s">
        <v>4887</v>
      </c>
      <c r="I1321" s="181" t="s">
        <v>44</v>
      </c>
      <c r="J1321" s="181"/>
      <c r="K1321" s="181" t="s">
        <v>1290</v>
      </c>
      <c r="L1321" s="177"/>
    </row>
    <row r="1322" spans="1:12" ht="49.2" customHeight="1">
      <c r="A1322" s="177"/>
      <c r="B1322" s="178" t="s">
        <v>4888</v>
      </c>
      <c r="C1322" s="264">
        <f t="shared" ref="C1322:E1322" si="91">COUNTA(C1323:C1324)</f>
        <v>2</v>
      </c>
      <c r="D1322" s="264">
        <f t="shared" si="91"/>
        <v>2</v>
      </c>
      <c r="E1322" s="264">
        <f t="shared" si="91"/>
        <v>2</v>
      </c>
      <c r="F1322" s="262">
        <f>SUM(F1323:F1324)</f>
        <v>30.4</v>
      </c>
      <c r="G1322" s="177">
        <f t="shared" ref="G1322:L1322" si="92">COUNTA(G1323:G1324)</f>
        <v>2</v>
      </c>
      <c r="H1322" s="177">
        <f t="shared" si="92"/>
        <v>2</v>
      </c>
      <c r="I1322" s="177">
        <f t="shared" si="92"/>
        <v>2</v>
      </c>
      <c r="J1322" s="177">
        <f t="shared" si="92"/>
        <v>0</v>
      </c>
      <c r="K1322" s="177">
        <f t="shared" si="92"/>
        <v>2</v>
      </c>
      <c r="L1322" s="177">
        <f t="shared" si="92"/>
        <v>0</v>
      </c>
    </row>
    <row r="1323" spans="1:12" ht="87" customHeight="1">
      <c r="A1323" s="181">
        <v>5</v>
      </c>
      <c r="B1323" s="182" t="s">
        <v>4889</v>
      </c>
      <c r="C1323" s="181" t="s">
        <v>4890</v>
      </c>
      <c r="D1323" s="181" t="s">
        <v>4862</v>
      </c>
      <c r="E1323" s="181" t="s">
        <v>4891</v>
      </c>
      <c r="F1323" s="272">
        <v>20</v>
      </c>
      <c r="G1323" s="181" t="s">
        <v>4892</v>
      </c>
      <c r="H1323" s="181" t="s">
        <v>4893</v>
      </c>
      <c r="I1323" s="181" t="s">
        <v>44</v>
      </c>
      <c r="J1323" s="181"/>
      <c r="K1323" s="181" t="s">
        <v>1290</v>
      </c>
      <c r="L1323" s="177"/>
    </row>
    <row r="1324" spans="1:12" ht="87" customHeight="1">
      <c r="A1324" s="181">
        <v>6</v>
      </c>
      <c r="B1324" s="182" t="s">
        <v>4894</v>
      </c>
      <c r="C1324" s="181" t="s">
        <v>4890</v>
      </c>
      <c r="D1324" s="181" t="s">
        <v>4862</v>
      </c>
      <c r="E1324" s="181" t="s">
        <v>4895</v>
      </c>
      <c r="F1324" s="272">
        <v>10.4</v>
      </c>
      <c r="G1324" s="181" t="s">
        <v>4892</v>
      </c>
      <c r="H1324" s="181" t="s">
        <v>4896</v>
      </c>
      <c r="I1324" s="181" t="s">
        <v>44</v>
      </c>
      <c r="J1324" s="181"/>
      <c r="K1324" s="181" t="s">
        <v>1290</v>
      </c>
      <c r="L1324" s="177"/>
    </row>
    <row r="1325" spans="1:12" ht="49.2" customHeight="1">
      <c r="A1325" s="177"/>
      <c r="B1325" s="178" t="s">
        <v>4897</v>
      </c>
      <c r="C1325" s="264">
        <f t="shared" ref="C1325:E1325" si="93">COUNTA(C1326:C1327)</f>
        <v>2</v>
      </c>
      <c r="D1325" s="264">
        <f t="shared" si="93"/>
        <v>2</v>
      </c>
      <c r="E1325" s="264">
        <f t="shared" si="93"/>
        <v>2</v>
      </c>
      <c r="F1325" s="262">
        <f>SUM(F1326:F1327)</f>
        <v>9.8073000000000015</v>
      </c>
      <c r="G1325" s="177">
        <f t="shared" ref="G1325:L1325" si="94">COUNTA(G1326:G1327)</f>
        <v>2</v>
      </c>
      <c r="H1325" s="177">
        <f t="shared" si="94"/>
        <v>2</v>
      </c>
      <c r="I1325" s="177">
        <f t="shared" si="94"/>
        <v>2</v>
      </c>
      <c r="J1325" s="177">
        <f t="shared" si="94"/>
        <v>0</v>
      </c>
      <c r="K1325" s="177">
        <f t="shared" si="94"/>
        <v>2</v>
      </c>
      <c r="L1325" s="177">
        <f t="shared" si="94"/>
        <v>0</v>
      </c>
    </row>
    <row r="1326" spans="1:12" ht="105.6" customHeight="1">
      <c r="A1326" s="181">
        <v>7</v>
      </c>
      <c r="B1326" s="182" t="s">
        <v>4898</v>
      </c>
      <c r="C1326" s="181" t="s">
        <v>4899</v>
      </c>
      <c r="D1326" s="181" t="s">
        <v>4862</v>
      </c>
      <c r="E1326" s="181" t="s">
        <v>4900</v>
      </c>
      <c r="F1326" s="272">
        <v>7.3000000000000001E-3</v>
      </c>
      <c r="G1326" s="181" t="s">
        <v>743</v>
      </c>
      <c r="H1326" s="181" t="s">
        <v>4901</v>
      </c>
      <c r="I1326" s="181" t="s">
        <v>44</v>
      </c>
      <c r="J1326" s="181"/>
      <c r="K1326" s="181" t="s">
        <v>1290</v>
      </c>
      <c r="L1326" s="177"/>
    </row>
    <row r="1327" spans="1:12" ht="105.6" customHeight="1">
      <c r="A1327" s="181">
        <v>8</v>
      </c>
      <c r="B1327" s="182" t="s">
        <v>4894</v>
      </c>
      <c r="C1327" s="181" t="s">
        <v>4902</v>
      </c>
      <c r="D1327" s="181" t="s">
        <v>4862</v>
      </c>
      <c r="E1327" s="181" t="s">
        <v>4903</v>
      </c>
      <c r="F1327" s="272">
        <v>9.8000000000000007</v>
      </c>
      <c r="G1327" s="181" t="s">
        <v>4892</v>
      </c>
      <c r="H1327" s="181" t="s">
        <v>4896</v>
      </c>
      <c r="I1327" s="181" t="s">
        <v>44</v>
      </c>
      <c r="J1327" s="181"/>
      <c r="K1327" s="181" t="s">
        <v>1290</v>
      </c>
      <c r="L1327" s="177"/>
    </row>
    <row r="1328" spans="1:12" ht="37.200000000000003" customHeight="1">
      <c r="A1328" s="177"/>
      <c r="B1328" s="178" t="s">
        <v>4905</v>
      </c>
      <c r="C1328" s="264">
        <f t="shared" ref="C1328:L1328" si="95">C1329</f>
        <v>1</v>
      </c>
      <c r="D1328" s="264">
        <f t="shared" si="95"/>
        <v>1</v>
      </c>
      <c r="E1328" s="264">
        <f t="shared" si="95"/>
        <v>1</v>
      </c>
      <c r="F1328" s="262">
        <f t="shared" si="95"/>
        <v>2</v>
      </c>
      <c r="G1328" s="177">
        <f t="shared" si="95"/>
        <v>1</v>
      </c>
      <c r="H1328" s="177">
        <f t="shared" si="95"/>
        <v>1</v>
      </c>
      <c r="I1328" s="177">
        <f t="shared" si="95"/>
        <v>0</v>
      </c>
      <c r="J1328" s="177">
        <f t="shared" si="95"/>
        <v>1</v>
      </c>
      <c r="K1328" s="177">
        <f t="shared" si="95"/>
        <v>1</v>
      </c>
      <c r="L1328" s="177">
        <f t="shared" si="95"/>
        <v>1</v>
      </c>
    </row>
    <row r="1329" spans="1:12" ht="37.200000000000003" customHeight="1">
      <c r="A1329" s="177"/>
      <c r="B1329" s="178" t="s">
        <v>4907</v>
      </c>
      <c r="C1329" s="264">
        <f t="shared" ref="C1329:E1329" si="96">COUNTA(C1330)</f>
        <v>1</v>
      </c>
      <c r="D1329" s="264">
        <f t="shared" si="96"/>
        <v>1</v>
      </c>
      <c r="E1329" s="264">
        <f t="shared" si="96"/>
        <v>1</v>
      </c>
      <c r="F1329" s="262">
        <f>F1330</f>
        <v>2</v>
      </c>
      <c r="G1329" s="177">
        <f t="shared" ref="G1329:L1329" si="97">COUNTA(G1330)</f>
        <v>1</v>
      </c>
      <c r="H1329" s="177">
        <f t="shared" si="97"/>
        <v>1</v>
      </c>
      <c r="I1329" s="177">
        <f t="shared" si="97"/>
        <v>0</v>
      </c>
      <c r="J1329" s="177">
        <f t="shared" si="97"/>
        <v>1</v>
      </c>
      <c r="K1329" s="177">
        <f t="shared" si="97"/>
        <v>1</v>
      </c>
      <c r="L1329" s="177">
        <f t="shared" si="97"/>
        <v>1</v>
      </c>
    </row>
    <row r="1330" spans="1:12" ht="132.75" customHeight="1">
      <c r="A1330" s="181">
        <v>1</v>
      </c>
      <c r="B1330" s="182" t="s">
        <v>4908</v>
      </c>
      <c r="C1330" s="181" t="s">
        <v>4909</v>
      </c>
      <c r="D1330" s="181" t="s">
        <v>4910</v>
      </c>
      <c r="E1330" s="181" t="s">
        <v>4911</v>
      </c>
      <c r="F1330" s="272">
        <v>2</v>
      </c>
      <c r="G1330" s="181" t="s">
        <v>4912</v>
      </c>
      <c r="H1330" s="181" t="s">
        <v>4913</v>
      </c>
      <c r="I1330" s="181"/>
      <c r="J1330" s="181" t="s">
        <v>4914</v>
      </c>
      <c r="K1330" s="181" t="s">
        <v>4915</v>
      </c>
      <c r="L1330" s="181" t="s">
        <v>861</v>
      </c>
    </row>
    <row r="1331" spans="1:12" ht="38.4" customHeight="1">
      <c r="A1331" s="177"/>
      <c r="B1331" s="178" t="s">
        <v>4917</v>
      </c>
      <c r="C1331" s="264">
        <f t="shared" ref="C1331:L1331" si="98">C1332+C1334+C1336</f>
        <v>3</v>
      </c>
      <c r="D1331" s="264">
        <f t="shared" si="98"/>
        <v>3</v>
      </c>
      <c r="E1331" s="264">
        <f t="shared" si="98"/>
        <v>0</v>
      </c>
      <c r="F1331" s="262">
        <f t="shared" si="98"/>
        <v>15.4</v>
      </c>
      <c r="G1331" s="177">
        <f t="shared" si="98"/>
        <v>0</v>
      </c>
      <c r="H1331" s="177">
        <f t="shared" si="98"/>
        <v>3</v>
      </c>
      <c r="I1331" s="177">
        <f t="shared" si="98"/>
        <v>0</v>
      </c>
      <c r="J1331" s="177">
        <f t="shared" si="98"/>
        <v>0</v>
      </c>
      <c r="K1331" s="177">
        <f t="shared" si="98"/>
        <v>0</v>
      </c>
      <c r="L1331" s="177">
        <f t="shared" si="98"/>
        <v>0</v>
      </c>
    </row>
    <row r="1332" spans="1:12" ht="38.4" customHeight="1">
      <c r="A1332" s="177"/>
      <c r="B1332" s="178" t="s">
        <v>4918</v>
      </c>
      <c r="C1332" s="264">
        <f t="shared" ref="C1332:L1332" si="99">COUNTA(C1333)</f>
        <v>1</v>
      </c>
      <c r="D1332" s="264">
        <f t="shared" si="99"/>
        <v>1</v>
      </c>
      <c r="E1332" s="264">
        <f t="shared" si="99"/>
        <v>0</v>
      </c>
      <c r="F1332" s="262">
        <f t="shared" si="99"/>
        <v>1</v>
      </c>
      <c r="G1332" s="177">
        <f t="shared" si="99"/>
        <v>0</v>
      </c>
      <c r="H1332" s="177">
        <f t="shared" si="99"/>
        <v>1</v>
      </c>
      <c r="I1332" s="177">
        <f t="shared" si="99"/>
        <v>0</v>
      </c>
      <c r="J1332" s="177">
        <f t="shared" si="99"/>
        <v>0</v>
      </c>
      <c r="K1332" s="177">
        <f t="shared" si="99"/>
        <v>0</v>
      </c>
      <c r="L1332" s="177">
        <f t="shared" si="99"/>
        <v>0</v>
      </c>
    </row>
    <row r="1333" spans="1:12" ht="90">
      <c r="A1333" s="181">
        <v>1</v>
      </c>
      <c r="B1333" s="182" t="s">
        <v>4919</v>
      </c>
      <c r="C1333" s="181" t="s">
        <v>4918</v>
      </c>
      <c r="D1333" s="181" t="s">
        <v>4920</v>
      </c>
      <c r="E1333" s="177"/>
      <c r="F1333" s="272">
        <f>53427.5/10000</f>
        <v>5.3427499999999997</v>
      </c>
      <c r="G1333" s="177"/>
      <c r="H1333" s="181" t="s">
        <v>4921</v>
      </c>
      <c r="I1333" s="177"/>
      <c r="J1333" s="177"/>
      <c r="K1333" s="181"/>
      <c r="L1333" s="181"/>
    </row>
    <row r="1334" spans="1:12" ht="38.4" customHeight="1">
      <c r="A1334" s="177"/>
      <c r="B1334" s="178" t="s">
        <v>4922</v>
      </c>
      <c r="C1334" s="264">
        <f t="shared" ref="C1334:E1334" si="100">COUNTA(C1335)</f>
        <v>1</v>
      </c>
      <c r="D1334" s="264">
        <f t="shared" si="100"/>
        <v>1</v>
      </c>
      <c r="E1334" s="264">
        <f t="shared" si="100"/>
        <v>0</v>
      </c>
      <c r="F1334" s="262">
        <f>SUM(F1335)</f>
        <v>1.4</v>
      </c>
      <c r="G1334" s="177">
        <f t="shared" ref="G1334:L1334" si="101">COUNTA(G1335)</f>
        <v>0</v>
      </c>
      <c r="H1334" s="177">
        <f t="shared" si="101"/>
        <v>1</v>
      </c>
      <c r="I1334" s="177">
        <f t="shared" si="101"/>
        <v>0</v>
      </c>
      <c r="J1334" s="177">
        <f t="shared" si="101"/>
        <v>0</v>
      </c>
      <c r="K1334" s="177">
        <f t="shared" si="101"/>
        <v>0</v>
      </c>
      <c r="L1334" s="177">
        <f t="shared" si="101"/>
        <v>0</v>
      </c>
    </row>
    <row r="1335" spans="1:12" ht="90">
      <c r="A1335" s="181">
        <v>2</v>
      </c>
      <c r="B1335" s="182" t="s">
        <v>4923</v>
      </c>
      <c r="C1335" s="181" t="s">
        <v>4922</v>
      </c>
      <c r="D1335" s="181" t="s">
        <v>4924</v>
      </c>
      <c r="E1335" s="177"/>
      <c r="F1335" s="272">
        <f>14000/10000</f>
        <v>1.4</v>
      </c>
      <c r="G1335" s="177"/>
      <c r="H1335" s="181" t="s">
        <v>4925</v>
      </c>
      <c r="I1335" s="177"/>
      <c r="J1335" s="177"/>
      <c r="K1335" s="181"/>
      <c r="L1335" s="177"/>
    </row>
    <row r="1336" spans="1:12" ht="38.4" customHeight="1">
      <c r="A1336" s="177"/>
      <c r="B1336" s="178" t="s">
        <v>4926</v>
      </c>
      <c r="C1336" s="264">
        <f t="shared" ref="C1336:E1336" si="102">COUNTA(C1337)</f>
        <v>1</v>
      </c>
      <c r="D1336" s="264">
        <f t="shared" si="102"/>
        <v>1</v>
      </c>
      <c r="E1336" s="264">
        <f t="shared" si="102"/>
        <v>0</v>
      </c>
      <c r="F1336" s="262">
        <f>SUM(F1337)</f>
        <v>13</v>
      </c>
      <c r="G1336" s="177">
        <f t="shared" ref="G1336:L1336" si="103">COUNTA(G1337)</f>
        <v>0</v>
      </c>
      <c r="H1336" s="177">
        <f t="shared" si="103"/>
        <v>1</v>
      </c>
      <c r="I1336" s="177">
        <f t="shared" si="103"/>
        <v>0</v>
      </c>
      <c r="J1336" s="177">
        <f t="shared" si="103"/>
        <v>0</v>
      </c>
      <c r="K1336" s="177">
        <f t="shared" si="103"/>
        <v>0</v>
      </c>
      <c r="L1336" s="177">
        <f t="shared" si="103"/>
        <v>0</v>
      </c>
    </row>
    <row r="1337" spans="1:12" ht="90">
      <c r="A1337" s="181">
        <v>3</v>
      </c>
      <c r="B1337" s="182" t="s">
        <v>4927</v>
      </c>
      <c r="C1337" s="181" t="s">
        <v>4926</v>
      </c>
      <c r="D1337" s="181" t="s">
        <v>4928</v>
      </c>
      <c r="E1337" s="177"/>
      <c r="F1337" s="272">
        <v>13</v>
      </c>
      <c r="G1337" s="177"/>
      <c r="H1337" s="181" t="s">
        <v>4929</v>
      </c>
      <c r="I1337" s="177"/>
      <c r="J1337" s="177"/>
      <c r="K1337" s="181"/>
      <c r="L1337" s="177"/>
    </row>
    <row r="1338" spans="1:12" ht="38.4" customHeight="1">
      <c r="A1338" s="177"/>
      <c r="B1338" s="178" t="s">
        <v>4931</v>
      </c>
      <c r="C1338" s="264">
        <f t="shared" ref="C1338:L1338" si="104">C1339+C1342+C1344+C1347</f>
        <v>8</v>
      </c>
      <c r="D1338" s="264">
        <f t="shared" si="104"/>
        <v>1</v>
      </c>
      <c r="E1338" s="264">
        <f t="shared" si="104"/>
        <v>5</v>
      </c>
      <c r="F1338" s="262">
        <f t="shared" si="104"/>
        <v>76.876059999999995</v>
      </c>
      <c r="G1338" s="177">
        <f t="shared" si="104"/>
        <v>7</v>
      </c>
      <c r="H1338" s="177">
        <f t="shared" si="104"/>
        <v>7</v>
      </c>
      <c r="I1338" s="177">
        <f t="shared" si="104"/>
        <v>4</v>
      </c>
      <c r="J1338" s="177">
        <f t="shared" si="104"/>
        <v>3</v>
      </c>
      <c r="K1338" s="177">
        <f t="shared" si="104"/>
        <v>1</v>
      </c>
      <c r="L1338" s="177">
        <f t="shared" si="104"/>
        <v>0</v>
      </c>
    </row>
    <row r="1339" spans="1:12" ht="38.4" customHeight="1">
      <c r="A1339" s="177"/>
      <c r="B1339" s="178" t="s">
        <v>4932</v>
      </c>
      <c r="C1339" s="264">
        <f t="shared" ref="C1339:E1339" si="105">COUNTA(C1340:C1341)</f>
        <v>2</v>
      </c>
      <c r="D1339" s="264">
        <f t="shared" si="105"/>
        <v>1</v>
      </c>
      <c r="E1339" s="264">
        <f t="shared" si="105"/>
        <v>2</v>
      </c>
      <c r="F1339" s="262">
        <f>SUM(F1340:F1341)</f>
        <v>34.079619999999998</v>
      </c>
      <c r="G1339" s="177">
        <f t="shared" ref="G1339:L1339" si="106">COUNTA(G1340:G1341)</f>
        <v>2</v>
      </c>
      <c r="H1339" s="177">
        <f t="shared" si="106"/>
        <v>2</v>
      </c>
      <c r="I1339" s="177">
        <f t="shared" si="106"/>
        <v>1</v>
      </c>
      <c r="J1339" s="177">
        <f t="shared" si="106"/>
        <v>1</v>
      </c>
      <c r="K1339" s="177">
        <f t="shared" si="106"/>
        <v>1</v>
      </c>
      <c r="L1339" s="177">
        <f t="shared" si="106"/>
        <v>0</v>
      </c>
    </row>
    <row r="1340" spans="1:12" ht="285.60000000000002" customHeight="1">
      <c r="A1340" s="181">
        <v>1</v>
      </c>
      <c r="B1340" s="182" t="s">
        <v>4933</v>
      </c>
      <c r="C1340" s="181" t="s">
        <v>4934</v>
      </c>
      <c r="D1340" s="181" t="s">
        <v>4935</v>
      </c>
      <c r="E1340" s="181" t="s">
        <v>4936</v>
      </c>
      <c r="F1340" s="272">
        <v>1.1399999999999999</v>
      </c>
      <c r="G1340" s="181" t="s">
        <v>4937</v>
      </c>
      <c r="H1340" s="181" t="s">
        <v>4938</v>
      </c>
      <c r="I1340" s="181" t="s">
        <v>4939</v>
      </c>
      <c r="J1340" s="181"/>
      <c r="K1340" s="181" t="s">
        <v>4940</v>
      </c>
      <c r="L1340" s="181"/>
    </row>
    <row r="1341" spans="1:12" ht="270">
      <c r="A1341" s="181">
        <v>2</v>
      </c>
      <c r="B1341" s="182" t="s">
        <v>4941</v>
      </c>
      <c r="C1341" s="181" t="s">
        <v>4942</v>
      </c>
      <c r="D1341" s="181"/>
      <c r="E1341" s="181" t="s">
        <v>4943</v>
      </c>
      <c r="F1341" s="272">
        <f>329396.2/10000</f>
        <v>32.939619999999998</v>
      </c>
      <c r="G1341" s="181" t="s">
        <v>1404</v>
      </c>
      <c r="H1341" s="181" t="s">
        <v>4944</v>
      </c>
      <c r="I1341" s="181"/>
      <c r="J1341" s="181" t="s">
        <v>4945</v>
      </c>
      <c r="K1341" s="181"/>
      <c r="L1341" s="181"/>
    </row>
    <row r="1342" spans="1:12" ht="43.2" customHeight="1">
      <c r="A1342" s="177"/>
      <c r="B1342" s="178" t="s">
        <v>4946</v>
      </c>
      <c r="C1342" s="264">
        <f t="shared" ref="C1342:E1342" si="107">COUNTA(C1343)</f>
        <v>1</v>
      </c>
      <c r="D1342" s="264">
        <f t="shared" si="107"/>
        <v>0</v>
      </c>
      <c r="E1342" s="264">
        <f t="shared" si="107"/>
        <v>1</v>
      </c>
      <c r="F1342" s="262">
        <f>SUM(F1343)</f>
        <v>24.3</v>
      </c>
      <c r="G1342" s="177">
        <f t="shared" ref="G1342:L1342" si="108">COUNTA(G1343)</f>
        <v>1</v>
      </c>
      <c r="H1342" s="177">
        <f t="shared" si="108"/>
        <v>1</v>
      </c>
      <c r="I1342" s="177">
        <f t="shared" si="108"/>
        <v>1</v>
      </c>
      <c r="J1342" s="177">
        <f t="shared" si="108"/>
        <v>0</v>
      </c>
      <c r="K1342" s="177">
        <f t="shared" si="108"/>
        <v>0</v>
      </c>
      <c r="L1342" s="177">
        <f t="shared" si="108"/>
        <v>0</v>
      </c>
    </row>
    <row r="1343" spans="1:12" ht="180">
      <c r="A1343" s="181">
        <v>3</v>
      </c>
      <c r="B1343" s="182" t="s">
        <v>4947</v>
      </c>
      <c r="C1343" s="181" t="s">
        <v>4948</v>
      </c>
      <c r="D1343" s="181"/>
      <c r="E1343" s="181" t="s">
        <v>4949</v>
      </c>
      <c r="F1343" s="272">
        <v>24.3</v>
      </c>
      <c r="G1343" s="181" t="s">
        <v>1710</v>
      </c>
      <c r="H1343" s="181" t="s">
        <v>4950</v>
      </c>
      <c r="I1343" s="181" t="s">
        <v>4951</v>
      </c>
      <c r="J1343" s="181"/>
      <c r="K1343" s="181"/>
      <c r="L1343" s="181"/>
    </row>
    <row r="1344" spans="1:12" ht="45.6" customHeight="1">
      <c r="A1344" s="177"/>
      <c r="B1344" s="178" t="s">
        <v>4952</v>
      </c>
      <c r="C1344" s="264">
        <f t="shared" ref="C1344:E1344" si="109">COUNTA(C1345:C1346)</f>
        <v>2</v>
      </c>
      <c r="D1344" s="264">
        <f t="shared" si="109"/>
        <v>0</v>
      </c>
      <c r="E1344" s="264">
        <f t="shared" si="109"/>
        <v>2</v>
      </c>
      <c r="F1344" s="262">
        <f>SUM(F1345:F1346)</f>
        <v>2.69</v>
      </c>
      <c r="G1344" s="177">
        <f t="shared" ref="G1344:L1344" si="110">COUNTA(G1345:G1346)</f>
        <v>2</v>
      </c>
      <c r="H1344" s="177">
        <f t="shared" si="110"/>
        <v>2</v>
      </c>
      <c r="I1344" s="177">
        <f t="shared" si="110"/>
        <v>1</v>
      </c>
      <c r="J1344" s="177">
        <f t="shared" si="110"/>
        <v>1</v>
      </c>
      <c r="K1344" s="177">
        <f t="shared" si="110"/>
        <v>0</v>
      </c>
      <c r="L1344" s="177">
        <f t="shared" si="110"/>
        <v>0</v>
      </c>
    </row>
    <row r="1345" spans="1:12" ht="180">
      <c r="A1345" s="181">
        <v>4</v>
      </c>
      <c r="B1345" s="182" t="s">
        <v>4953</v>
      </c>
      <c r="C1345" s="181" t="s">
        <v>4954</v>
      </c>
      <c r="D1345" s="181"/>
      <c r="E1345" s="181" t="s">
        <v>4955</v>
      </c>
      <c r="F1345" s="272">
        <v>0.41</v>
      </c>
      <c r="G1345" s="181" t="s">
        <v>4956</v>
      </c>
      <c r="H1345" s="181" t="s">
        <v>4957</v>
      </c>
      <c r="I1345" s="181"/>
      <c r="J1345" s="181" t="s">
        <v>4958</v>
      </c>
      <c r="K1345" s="181"/>
      <c r="L1345" s="181"/>
    </row>
    <row r="1346" spans="1:12" ht="188.4" customHeight="1">
      <c r="A1346" s="181">
        <v>5</v>
      </c>
      <c r="B1346" s="182" t="s">
        <v>4959</v>
      </c>
      <c r="C1346" s="181" t="s">
        <v>4960</v>
      </c>
      <c r="D1346" s="181"/>
      <c r="E1346" s="181" t="s">
        <v>4961</v>
      </c>
      <c r="F1346" s="272">
        <v>2.2799999999999998</v>
      </c>
      <c r="G1346" s="181" t="s">
        <v>148</v>
      </c>
      <c r="H1346" s="181" t="s">
        <v>4962</v>
      </c>
      <c r="I1346" s="181" t="s">
        <v>4963</v>
      </c>
      <c r="J1346" s="181"/>
      <c r="K1346" s="181"/>
      <c r="L1346" s="181"/>
    </row>
    <row r="1347" spans="1:12" ht="60" customHeight="1">
      <c r="A1347" s="177"/>
      <c r="B1347" s="178" t="s">
        <v>4964</v>
      </c>
      <c r="C1347" s="264">
        <f>COUNTA(C1348:C1350)</f>
        <v>3</v>
      </c>
      <c r="D1347" s="264"/>
      <c r="E1347" s="264"/>
      <c r="F1347" s="262">
        <f>SUM(F1348:F1350)</f>
        <v>15.806440000000002</v>
      </c>
      <c r="G1347" s="177">
        <f t="shared" ref="G1347:L1347" si="111">COUNTA(G1348:G1349)</f>
        <v>2</v>
      </c>
      <c r="H1347" s="177">
        <f t="shared" si="111"/>
        <v>2</v>
      </c>
      <c r="I1347" s="177">
        <f t="shared" si="111"/>
        <v>1</v>
      </c>
      <c r="J1347" s="177">
        <f t="shared" si="111"/>
        <v>1</v>
      </c>
      <c r="K1347" s="177">
        <f t="shared" si="111"/>
        <v>0</v>
      </c>
      <c r="L1347" s="177">
        <f t="shared" si="111"/>
        <v>0</v>
      </c>
    </row>
    <row r="1348" spans="1:12" ht="180">
      <c r="A1348" s="181">
        <v>6</v>
      </c>
      <c r="B1348" s="182" t="s">
        <v>4965</v>
      </c>
      <c r="C1348" s="181" t="s">
        <v>4966</v>
      </c>
      <c r="D1348" s="181"/>
      <c r="E1348" s="181" t="s">
        <v>4967</v>
      </c>
      <c r="F1348" s="272">
        <v>4.78</v>
      </c>
      <c r="G1348" s="181" t="s">
        <v>4968</v>
      </c>
      <c r="H1348" s="181" t="s">
        <v>4969</v>
      </c>
      <c r="I1348" s="181" t="s">
        <v>4970</v>
      </c>
      <c r="J1348" s="181"/>
      <c r="K1348" s="181"/>
      <c r="L1348" s="181"/>
    </row>
    <row r="1349" spans="1:12" ht="216">
      <c r="A1349" s="181">
        <v>7</v>
      </c>
      <c r="B1349" s="182" t="s">
        <v>4971</v>
      </c>
      <c r="C1349" s="181" t="s">
        <v>4972</v>
      </c>
      <c r="D1349" s="181"/>
      <c r="E1349" s="181" t="s">
        <v>4973</v>
      </c>
      <c r="F1349" s="272">
        <f>3964.4/10000</f>
        <v>0.39644000000000001</v>
      </c>
      <c r="G1349" s="181" t="s">
        <v>4974</v>
      </c>
      <c r="H1349" s="181" t="s">
        <v>4975</v>
      </c>
      <c r="I1349" s="181"/>
      <c r="J1349" s="181" t="s">
        <v>4976</v>
      </c>
      <c r="K1349" s="181"/>
      <c r="L1349" s="181"/>
    </row>
    <row r="1350" spans="1:12" ht="198">
      <c r="A1350" s="181">
        <v>8</v>
      </c>
      <c r="B1350" s="182" t="s">
        <v>4977</v>
      </c>
      <c r="C1350" s="181" t="s">
        <v>4966</v>
      </c>
      <c r="D1350" s="181" t="s">
        <v>4978</v>
      </c>
      <c r="E1350" s="181" t="s">
        <v>4979</v>
      </c>
      <c r="F1350" s="272">
        <v>10.63</v>
      </c>
      <c r="G1350" s="181" t="s">
        <v>4968</v>
      </c>
      <c r="H1350" s="181" t="s">
        <v>4980</v>
      </c>
      <c r="I1350" s="181" t="s">
        <v>4981</v>
      </c>
      <c r="J1350" s="181"/>
      <c r="K1350" s="181"/>
      <c r="L1350" s="181"/>
    </row>
    <row r="1351" spans="1:12" ht="42" customHeight="1">
      <c r="A1351" s="177"/>
      <c r="B1351" s="178" t="s">
        <v>4983</v>
      </c>
      <c r="C1351" s="271">
        <f t="shared" ref="C1351:L1351" si="112">C1352+C1358+C1361+C1366+C1371+C1377+C1379</f>
        <v>22</v>
      </c>
      <c r="D1351" s="271">
        <f t="shared" si="112"/>
        <v>13</v>
      </c>
      <c r="E1351" s="271">
        <f t="shared" si="112"/>
        <v>22</v>
      </c>
      <c r="F1351" s="262">
        <f t="shared" si="112"/>
        <v>281.78800000000001</v>
      </c>
      <c r="G1351" s="202">
        <f t="shared" si="112"/>
        <v>19</v>
      </c>
      <c r="H1351" s="202">
        <f t="shared" si="112"/>
        <v>16</v>
      </c>
      <c r="I1351" s="202">
        <f t="shared" si="112"/>
        <v>9</v>
      </c>
      <c r="J1351" s="202">
        <f t="shared" si="112"/>
        <v>10</v>
      </c>
      <c r="K1351" s="202">
        <f t="shared" si="112"/>
        <v>14</v>
      </c>
      <c r="L1351" s="202">
        <f t="shared" si="112"/>
        <v>0</v>
      </c>
    </row>
    <row r="1352" spans="1:12" ht="42" customHeight="1">
      <c r="A1352" s="177"/>
      <c r="B1352" s="178" t="s">
        <v>4984</v>
      </c>
      <c r="C1352" s="264">
        <f t="shared" ref="C1352:E1352" si="113">COUNTA(C1353:C1357)</f>
        <v>5</v>
      </c>
      <c r="D1352" s="264">
        <f t="shared" si="113"/>
        <v>4</v>
      </c>
      <c r="E1352" s="264">
        <f t="shared" si="113"/>
        <v>5</v>
      </c>
      <c r="F1352" s="262">
        <f>SUM(F1353:F1357)</f>
        <v>31.048000000000002</v>
      </c>
      <c r="G1352" s="177">
        <f t="shared" ref="G1352:L1352" si="114">COUNTA(G1353:G1357)</f>
        <v>4</v>
      </c>
      <c r="H1352" s="177">
        <f t="shared" si="114"/>
        <v>4</v>
      </c>
      <c r="I1352" s="177">
        <f t="shared" si="114"/>
        <v>1</v>
      </c>
      <c r="J1352" s="177">
        <f t="shared" si="114"/>
        <v>3</v>
      </c>
      <c r="K1352" s="177">
        <f t="shared" si="114"/>
        <v>4</v>
      </c>
      <c r="L1352" s="177">
        <f t="shared" si="114"/>
        <v>0</v>
      </c>
    </row>
    <row r="1353" spans="1:12" ht="93.6" customHeight="1">
      <c r="A1353" s="181">
        <v>1</v>
      </c>
      <c r="B1353" s="182" t="s">
        <v>4985</v>
      </c>
      <c r="C1353" s="181" t="s">
        <v>4986</v>
      </c>
      <c r="D1353" s="181" t="s">
        <v>4987</v>
      </c>
      <c r="E1353" s="181" t="s">
        <v>4988</v>
      </c>
      <c r="F1353" s="272">
        <v>11.114000000000001</v>
      </c>
      <c r="G1353" s="181" t="s">
        <v>4989</v>
      </c>
      <c r="H1353" s="181" t="s">
        <v>4990</v>
      </c>
      <c r="I1353" s="181"/>
      <c r="J1353" s="181" t="s">
        <v>44</v>
      </c>
      <c r="K1353" s="181" t="s">
        <v>4991</v>
      </c>
      <c r="L1353" s="181"/>
    </row>
    <row r="1354" spans="1:12" ht="134.4" customHeight="1">
      <c r="A1354" s="181">
        <v>2</v>
      </c>
      <c r="B1354" s="182" t="s">
        <v>4992</v>
      </c>
      <c r="C1354" s="181" t="s">
        <v>4993</v>
      </c>
      <c r="D1354" s="181" t="s">
        <v>4994</v>
      </c>
      <c r="E1354" s="181" t="s">
        <v>4995</v>
      </c>
      <c r="F1354" s="272">
        <v>0.4</v>
      </c>
      <c r="G1354" s="181" t="s">
        <v>4996</v>
      </c>
      <c r="H1354" s="181" t="s">
        <v>4997</v>
      </c>
      <c r="I1354" s="181" t="s">
        <v>4998</v>
      </c>
      <c r="J1354" s="181"/>
      <c r="K1354" s="181" t="s">
        <v>6655</v>
      </c>
      <c r="L1354" s="181"/>
    </row>
    <row r="1355" spans="1:12" ht="87.6" customHeight="1">
      <c r="A1355" s="181">
        <v>3</v>
      </c>
      <c r="B1355" s="182" t="s">
        <v>4999</v>
      </c>
      <c r="C1355" s="181" t="s">
        <v>5000</v>
      </c>
      <c r="D1355" s="181" t="s">
        <v>5001</v>
      </c>
      <c r="E1355" s="181" t="s">
        <v>5002</v>
      </c>
      <c r="F1355" s="272">
        <v>0.52</v>
      </c>
      <c r="G1355" s="181" t="s">
        <v>5003</v>
      </c>
      <c r="H1355" s="181" t="s">
        <v>5004</v>
      </c>
      <c r="I1355" s="181"/>
      <c r="J1355" s="181" t="s">
        <v>44</v>
      </c>
      <c r="K1355" s="181" t="s">
        <v>5005</v>
      </c>
      <c r="L1355" s="181"/>
    </row>
    <row r="1356" spans="1:12" ht="87.6" customHeight="1">
      <c r="A1356" s="181">
        <v>4</v>
      </c>
      <c r="B1356" s="182" t="s">
        <v>5006</v>
      </c>
      <c r="C1356" s="181" t="s">
        <v>5007</v>
      </c>
      <c r="D1356" s="181" t="s">
        <v>5008</v>
      </c>
      <c r="E1356" s="181" t="s">
        <v>5009</v>
      </c>
      <c r="F1356" s="272">
        <v>0.14399999999999999</v>
      </c>
      <c r="G1356" s="181" t="s">
        <v>5010</v>
      </c>
      <c r="H1356" s="181" t="s">
        <v>5011</v>
      </c>
      <c r="I1356" s="181"/>
      <c r="J1356" s="181" t="s">
        <v>44</v>
      </c>
      <c r="K1356" s="181"/>
      <c r="L1356" s="181"/>
    </row>
    <row r="1357" spans="1:12" ht="87.6" customHeight="1">
      <c r="A1357" s="181">
        <v>5</v>
      </c>
      <c r="B1357" s="182" t="s">
        <v>5012</v>
      </c>
      <c r="C1357" s="181" t="s">
        <v>5013</v>
      </c>
      <c r="D1357" s="181"/>
      <c r="E1357" s="181" t="s">
        <v>5014</v>
      </c>
      <c r="F1357" s="272">
        <v>18.87</v>
      </c>
      <c r="G1357" s="181"/>
      <c r="H1357" s="181"/>
      <c r="I1357" s="181"/>
      <c r="J1357" s="181"/>
      <c r="K1357" s="181" t="s">
        <v>5015</v>
      </c>
      <c r="L1357" s="181"/>
    </row>
    <row r="1358" spans="1:12" ht="36" customHeight="1">
      <c r="A1358" s="177"/>
      <c r="B1358" s="178" t="s">
        <v>4907</v>
      </c>
      <c r="C1358" s="264">
        <f t="shared" ref="C1358:E1358" si="115">COUNTA(C1359:C1360)</f>
        <v>2</v>
      </c>
      <c r="D1358" s="264">
        <f t="shared" si="115"/>
        <v>1</v>
      </c>
      <c r="E1358" s="264">
        <f t="shared" si="115"/>
        <v>2</v>
      </c>
      <c r="F1358" s="262">
        <f>SUM(F1359:F1360)</f>
        <v>107.06</v>
      </c>
      <c r="G1358" s="177">
        <f t="shared" ref="G1358:L1358" si="116">COUNTA(G1359:G1360)</f>
        <v>2</v>
      </c>
      <c r="H1358" s="177">
        <f t="shared" si="116"/>
        <v>1</v>
      </c>
      <c r="I1358" s="177">
        <f t="shared" si="116"/>
        <v>1</v>
      </c>
      <c r="J1358" s="177">
        <f t="shared" si="116"/>
        <v>1</v>
      </c>
      <c r="K1358" s="177">
        <f t="shared" si="116"/>
        <v>2</v>
      </c>
      <c r="L1358" s="177">
        <f t="shared" si="116"/>
        <v>0</v>
      </c>
    </row>
    <row r="1359" spans="1:12" ht="72">
      <c r="A1359" s="181">
        <v>6</v>
      </c>
      <c r="B1359" s="182" t="s">
        <v>5016</v>
      </c>
      <c r="C1359" s="181" t="s">
        <v>5017</v>
      </c>
      <c r="D1359" s="181" t="s">
        <v>5018</v>
      </c>
      <c r="E1359" s="181" t="s">
        <v>5019</v>
      </c>
      <c r="F1359" s="272">
        <v>92.11</v>
      </c>
      <c r="G1359" s="181" t="s">
        <v>5020</v>
      </c>
      <c r="H1359" s="181" t="s">
        <v>5021</v>
      </c>
      <c r="I1359" s="181"/>
      <c r="J1359" s="181" t="s">
        <v>44</v>
      </c>
      <c r="K1359" s="181" t="s">
        <v>5022</v>
      </c>
      <c r="L1359" s="181"/>
    </row>
    <row r="1360" spans="1:12" ht="54">
      <c r="A1360" s="181">
        <v>7</v>
      </c>
      <c r="B1360" s="182" t="s">
        <v>5023</v>
      </c>
      <c r="C1360" s="181" t="s">
        <v>5024</v>
      </c>
      <c r="D1360" s="181"/>
      <c r="E1360" s="181" t="s">
        <v>5025</v>
      </c>
      <c r="F1360" s="272">
        <v>14.95</v>
      </c>
      <c r="G1360" s="181" t="s">
        <v>5026</v>
      </c>
      <c r="H1360" s="181"/>
      <c r="I1360" s="181" t="s">
        <v>4998</v>
      </c>
      <c r="J1360" s="181"/>
      <c r="K1360" s="181" t="s">
        <v>5015</v>
      </c>
      <c r="L1360" s="181"/>
    </row>
    <row r="1361" spans="1:12" ht="45.6" customHeight="1">
      <c r="A1361" s="177"/>
      <c r="B1361" s="178" t="s">
        <v>5027</v>
      </c>
      <c r="C1361" s="264">
        <f t="shared" ref="C1361:L1361" si="117">COUNTA(C1362:C1365)</f>
        <v>4</v>
      </c>
      <c r="D1361" s="264">
        <f t="shared" si="117"/>
        <v>4</v>
      </c>
      <c r="E1361" s="264">
        <f t="shared" si="117"/>
        <v>4</v>
      </c>
      <c r="F1361" s="262">
        <f t="shared" si="117"/>
        <v>4</v>
      </c>
      <c r="G1361" s="177">
        <f t="shared" si="117"/>
        <v>4</v>
      </c>
      <c r="H1361" s="177">
        <f t="shared" si="117"/>
        <v>3</v>
      </c>
      <c r="I1361" s="177">
        <f t="shared" si="117"/>
        <v>3</v>
      </c>
      <c r="J1361" s="177">
        <f t="shared" si="117"/>
        <v>0</v>
      </c>
      <c r="K1361" s="177">
        <f t="shared" si="117"/>
        <v>1</v>
      </c>
      <c r="L1361" s="177">
        <f t="shared" si="117"/>
        <v>0</v>
      </c>
    </row>
    <row r="1362" spans="1:12" ht="108">
      <c r="A1362" s="181">
        <v>8</v>
      </c>
      <c r="B1362" s="182" t="s">
        <v>5028</v>
      </c>
      <c r="C1362" s="181" t="s">
        <v>5029</v>
      </c>
      <c r="D1362" s="181" t="s">
        <v>5030</v>
      </c>
      <c r="E1362" s="181" t="s">
        <v>5031</v>
      </c>
      <c r="F1362" s="272">
        <v>28.46</v>
      </c>
      <c r="G1362" s="181" t="s">
        <v>5032</v>
      </c>
      <c r="H1362" s="181" t="s">
        <v>5033</v>
      </c>
      <c r="I1362" s="181" t="s">
        <v>44</v>
      </c>
      <c r="J1362" s="181"/>
      <c r="K1362" s="181" t="s">
        <v>5034</v>
      </c>
      <c r="L1362" s="181"/>
    </row>
    <row r="1363" spans="1:12" ht="72">
      <c r="A1363" s="181">
        <v>9</v>
      </c>
      <c r="B1363" s="182" t="s">
        <v>5035</v>
      </c>
      <c r="C1363" s="181" t="s">
        <v>5029</v>
      </c>
      <c r="D1363" s="181" t="s">
        <v>5036</v>
      </c>
      <c r="E1363" s="181" t="s">
        <v>5037</v>
      </c>
      <c r="F1363" s="272">
        <v>2.0099999999999998</v>
      </c>
      <c r="G1363" s="181" t="s">
        <v>5038</v>
      </c>
      <c r="H1363" s="181" t="s">
        <v>5039</v>
      </c>
      <c r="I1363" s="181" t="s">
        <v>44</v>
      </c>
      <c r="J1363" s="181"/>
      <c r="K1363" s="181"/>
      <c r="L1363" s="181"/>
    </row>
    <row r="1364" spans="1:12" ht="72">
      <c r="A1364" s="181">
        <v>10</v>
      </c>
      <c r="B1364" s="182" t="s">
        <v>5040</v>
      </c>
      <c r="C1364" s="181" t="s">
        <v>5041</v>
      </c>
      <c r="D1364" s="181" t="s">
        <v>5042</v>
      </c>
      <c r="E1364" s="181" t="s">
        <v>5043</v>
      </c>
      <c r="F1364" s="272">
        <v>0.6</v>
      </c>
      <c r="G1364" s="181" t="s">
        <v>157</v>
      </c>
      <c r="H1364" s="181" t="s">
        <v>5044</v>
      </c>
      <c r="I1364" s="181" t="s">
        <v>44</v>
      </c>
      <c r="J1364" s="181"/>
      <c r="K1364" s="181"/>
      <c r="L1364" s="181"/>
    </row>
    <row r="1365" spans="1:12" ht="72">
      <c r="A1365" s="181">
        <v>11</v>
      </c>
      <c r="B1365" s="182" t="s">
        <v>5045</v>
      </c>
      <c r="C1365" s="181" t="s">
        <v>5046</v>
      </c>
      <c r="D1365" s="181" t="s">
        <v>5047</v>
      </c>
      <c r="E1365" s="181" t="s">
        <v>5048</v>
      </c>
      <c r="F1365" s="272">
        <v>0.08</v>
      </c>
      <c r="G1365" s="181" t="s">
        <v>157</v>
      </c>
      <c r="H1365" s="181"/>
      <c r="I1365" s="181"/>
      <c r="J1365" s="181"/>
      <c r="K1365" s="181"/>
      <c r="L1365" s="181"/>
    </row>
    <row r="1366" spans="1:12" ht="37.200000000000003" customHeight="1">
      <c r="A1366" s="177"/>
      <c r="B1366" s="178" t="s">
        <v>5049</v>
      </c>
      <c r="C1366" s="264">
        <f t="shared" ref="C1366:E1366" si="118">COUNTA(C1367:C1370)</f>
        <v>4</v>
      </c>
      <c r="D1366" s="264">
        <f t="shared" si="118"/>
        <v>1</v>
      </c>
      <c r="E1366" s="264">
        <f t="shared" si="118"/>
        <v>4</v>
      </c>
      <c r="F1366" s="262">
        <f>SUM(F1367:F1370)</f>
        <v>39.94</v>
      </c>
      <c r="G1366" s="177">
        <f t="shared" ref="G1366:L1366" si="119">COUNTA(G1367:G1370)</f>
        <v>3</v>
      </c>
      <c r="H1366" s="177">
        <f t="shared" si="119"/>
        <v>2</v>
      </c>
      <c r="I1366" s="177">
        <f t="shared" si="119"/>
        <v>2</v>
      </c>
      <c r="J1366" s="177">
        <f t="shared" si="119"/>
        <v>1</v>
      </c>
      <c r="K1366" s="177">
        <f t="shared" si="119"/>
        <v>3</v>
      </c>
      <c r="L1366" s="177">
        <f t="shared" si="119"/>
        <v>0</v>
      </c>
    </row>
    <row r="1367" spans="1:12" ht="72">
      <c r="A1367" s="181">
        <v>12</v>
      </c>
      <c r="B1367" s="182" t="s">
        <v>5050</v>
      </c>
      <c r="C1367" s="181" t="s">
        <v>5051</v>
      </c>
      <c r="D1367" s="181"/>
      <c r="E1367" s="181" t="s">
        <v>5052</v>
      </c>
      <c r="F1367" s="272">
        <v>0.97</v>
      </c>
      <c r="G1367" s="181" t="s">
        <v>5053</v>
      </c>
      <c r="H1367" s="181" t="s">
        <v>5054</v>
      </c>
      <c r="I1367" s="181" t="s">
        <v>44</v>
      </c>
      <c r="J1367" s="181"/>
      <c r="K1367" s="181"/>
      <c r="L1367" s="181"/>
    </row>
    <row r="1368" spans="1:12" ht="90">
      <c r="A1368" s="181">
        <v>13</v>
      </c>
      <c r="B1368" s="182" t="s">
        <v>5055</v>
      </c>
      <c r="C1368" s="181" t="s">
        <v>5056</v>
      </c>
      <c r="D1368" s="181" t="s">
        <v>5057</v>
      </c>
      <c r="E1368" s="181" t="s">
        <v>5058</v>
      </c>
      <c r="F1368" s="272">
        <v>0.38</v>
      </c>
      <c r="G1368" s="181" t="s">
        <v>5059</v>
      </c>
      <c r="H1368" s="181" t="s">
        <v>5060</v>
      </c>
      <c r="I1368" s="181" t="s">
        <v>44</v>
      </c>
      <c r="J1368" s="181"/>
      <c r="K1368" s="181" t="s">
        <v>5061</v>
      </c>
      <c r="L1368" s="181"/>
    </row>
    <row r="1369" spans="1:12" ht="54">
      <c r="A1369" s="181">
        <v>14</v>
      </c>
      <c r="B1369" s="182" t="s">
        <v>5062</v>
      </c>
      <c r="C1369" s="181" t="s">
        <v>5062</v>
      </c>
      <c r="D1369" s="181"/>
      <c r="E1369" s="181" t="s">
        <v>5063</v>
      </c>
      <c r="F1369" s="272">
        <v>6.34</v>
      </c>
      <c r="G1369" s="181"/>
      <c r="H1369" s="181"/>
      <c r="I1369" s="181"/>
      <c r="J1369" s="181"/>
      <c r="K1369" s="181" t="s">
        <v>5015</v>
      </c>
      <c r="L1369" s="181"/>
    </row>
    <row r="1370" spans="1:12" ht="108">
      <c r="A1370" s="181">
        <v>15</v>
      </c>
      <c r="B1370" s="182" t="s">
        <v>5064</v>
      </c>
      <c r="C1370" s="181" t="s">
        <v>5065</v>
      </c>
      <c r="D1370" s="181"/>
      <c r="E1370" s="181" t="s">
        <v>5066</v>
      </c>
      <c r="F1370" s="272">
        <v>32.25</v>
      </c>
      <c r="G1370" s="181" t="s">
        <v>5067</v>
      </c>
      <c r="H1370" s="181"/>
      <c r="I1370" s="181"/>
      <c r="J1370" s="181" t="s">
        <v>44</v>
      </c>
      <c r="K1370" s="181" t="s">
        <v>5068</v>
      </c>
      <c r="L1370" s="181"/>
    </row>
    <row r="1371" spans="1:12" ht="43.2" customHeight="1">
      <c r="A1371" s="177"/>
      <c r="B1371" s="178" t="s">
        <v>5069</v>
      </c>
      <c r="C1371" s="264">
        <f t="shared" ref="C1371:E1371" si="120">COUNTA(C1372:C1376)</f>
        <v>5</v>
      </c>
      <c r="D1371" s="264">
        <f t="shared" si="120"/>
        <v>2</v>
      </c>
      <c r="E1371" s="264">
        <f t="shared" si="120"/>
        <v>5</v>
      </c>
      <c r="F1371" s="262">
        <f>SUM(F1372:F1376)</f>
        <v>99.54</v>
      </c>
      <c r="G1371" s="177">
        <f t="shared" ref="G1371:L1371" si="121">COUNTA(G1372:G1376)</f>
        <v>4</v>
      </c>
      <c r="H1371" s="177">
        <f t="shared" si="121"/>
        <v>4</v>
      </c>
      <c r="I1371" s="177">
        <f t="shared" si="121"/>
        <v>1</v>
      </c>
      <c r="J1371" s="177">
        <f t="shared" si="121"/>
        <v>4</v>
      </c>
      <c r="K1371" s="177">
        <f t="shared" si="121"/>
        <v>4</v>
      </c>
      <c r="L1371" s="177">
        <f t="shared" si="121"/>
        <v>0</v>
      </c>
    </row>
    <row r="1372" spans="1:12" ht="109.2" customHeight="1">
      <c r="A1372" s="181">
        <v>16</v>
      </c>
      <c r="B1372" s="182" t="s">
        <v>5070</v>
      </c>
      <c r="C1372" s="181" t="s">
        <v>5071</v>
      </c>
      <c r="D1372" s="181" t="s">
        <v>5072</v>
      </c>
      <c r="E1372" s="181" t="s">
        <v>5073</v>
      </c>
      <c r="F1372" s="272">
        <v>14.18</v>
      </c>
      <c r="G1372" s="181" t="s">
        <v>5074</v>
      </c>
      <c r="H1372" s="181" t="s">
        <v>5075</v>
      </c>
      <c r="I1372" s="181"/>
      <c r="J1372" s="181" t="s">
        <v>44</v>
      </c>
      <c r="K1372" s="181"/>
      <c r="L1372" s="181"/>
    </row>
    <row r="1373" spans="1:12" ht="105.6" customHeight="1">
      <c r="A1373" s="181">
        <v>17</v>
      </c>
      <c r="B1373" s="182" t="s">
        <v>5076</v>
      </c>
      <c r="C1373" s="181" t="s">
        <v>5077</v>
      </c>
      <c r="D1373" s="181"/>
      <c r="E1373" s="181" t="s">
        <v>5078</v>
      </c>
      <c r="F1373" s="272">
        <v>13.22</v>
      </c>
      <c r="G1373" s="181" t="s">
        <v>5079</v>
      </c>
      <c r="H1373" s="181" t="s">
        <v>5080</v>
      </c>
      <c r="I1373" s="181"/>
      <c r="J1373" s="181" t="s">
        <v>44</v>
      </c>
      <c r="K1373" s="181" t="s">
        <v>5081</v>
      </c>
      <c r="L1373" s="181"/>
    </row>
    <row r="1374" spans="1:12" ht="105.6" customHeight="1">
      <c r="A1374" s="181">
        <v>18</v>
      </c>
      <c r="B1374" s="182" t="s">
        <v>5082</v>
      </c>
      <c r="C1374" s="181" t="s">
        <v>5083</v>
      </c>
      <c r="D1374" s="181" t="s">
        <v>5084</v>
      </c>
      <c r="E1374" s="181" t="s">
        <v>5085</v>
      </c>
      <c r="F1374" s="272">
        <v>62</v>
      </c>
      <c r="G1374" s="181" t="s">
        <v>5086</v>
      </c>
      <c r="H1374" s="181" t="s">
        <v>5087</v>
      </c>
      <c r="I1374" s="181"/>
      <c r="J1374" s="181" t="s">
        <v>44</v>
      </c>
      <c r="K1374" s="181" t="s">
        <v>5088</v>
      </c>
      <c r="L1374" s="181"/>
    </row>
    <row r="1375" spans="1:12" ht="105.6" customHeight="1">
      <c r="A1375" s="181">
        <v>19</v>
      </c>
      <c r="B1375" s="182" t="s">
        <v>5089</v>
      </c>
      <c r="C1375" s="181" t="s">
        <v>5090</v>
      </c>
      <c r="D1375" s="181"/>
      <c r="E1375" s="181" t="s">
        <v>5091</v>
      </c>
      <c r="F1375" s="272">
        <v>2.8</v>
      </c>
      <c r="G1375" s="181"/>
      <c r="H1375" s="181"/>
      <c r="I1375" s="181" t="s">
        <v>44</v>
      </c>
      <c r="J1375" s="181"/>
      <c r="K1375" s="181" t="s">
        <v>5092</v>
      </c>
      <c r="L1375" s="181"/>
    </row>
    <row r="1376" spans="1:12" ht="105.6" customHeight="1">
      <c r="A1376" s="181">
        <v>20</v>
      </c>
      <c r="B1376" s="182" t="s">
        <v>5093</v>
      </c>
      <c r="C1376" s="181" t="s">
        <v>5094</v>
      </c>
      <c r="D1376" s="181"/>
      <c r="E1376" s="181" t="s">
        <v>5095</v>
      </c>
      <c r="F1376" s="272">
        <v>7.34</v>
      </c>
      <c r="G1376" s="181" t="s">
        <v>5096</v>
      </c>
      <c r="H1376" s="181" t="s">
        <v>5097</v>
      </c>
      <c r="I1376" s="181"/>
      <c r="J1376" s="181" t="s">
        <v>44</v>
      </c>
      <c r="K1376" s="181" t="s">
        <v>5098</v>
      </c>
      <c r="L1376" s="181"/>
    </row>
    <row r="1377" spans="1:12" ht="40.950000000000003" customHeight="1">
      <c r="A1377" s="177"/>
      <c r="B1377" s="178" t="s">
        <v>5099</v>
      </c>
      <c r="C1377" s="264">
        <f t="shared" ref="C1377:E1377" si="122">COUNTA(C1378)</f>
        <v>1</v>
      </c>
      <c r="D1377" s="264">
        <f t="shared" si="122"/>
        <v>1</v>
      </c>
      <c r="E1377" s="264">
        <f t="shared" si="122"/>
        <v>1</v>
      </c>
      <c r="F1377" s="262">
        <f>SUM(F1378)</f>
        <v>0.15</v>
      </c>
      <c r="G1377" s="177">
        <f t="shared" ref="G1377:L1377" si="123">COUNTA(G1378)</f>
        <v>1</v>
      </c>
      <c r="H1377" s="177">
        <f t="shared" si="123"/>
        <v>1</v>
      </c>
      <c r="I1377" s="177">
        <f t="shared" si="123"/>
        <v>0</v>
      </c>
      <c r="J1377" s="177">
        <f t="shared" si="123"/>
        <v>1</v>
      </c>
      <c r="K1377" s="177">
        <f t="shared" si="123"/>
        <v>0</v>
      </c>
      <c r="L1377" s="177">
        <f t="shared" si="123"/>
        <v>0</v>
      </c>
    </row>
    <row r="1378" spans="1:12" ht="72">
      <c r="A1378" s="181">
        <v>21</v>
      </c>
      <c r="B1378" s="182" t="s">
        <v>5100</v>
      </c>
      <c r="C1378" s="181" t="s">
        <v>5101</v>
      </c>
      <c r="D1378" s="181" t="s">
        <v>5102</v>
      </c>
      <c r="E1378" s="181" t="s">
        <v>5103</v>
      </c>
      <c r="F1378" s="272">
        <v>0.15</v>
      </c>
      <c r="G1378" s="181" t="s">
        <v>5104</v>
      </c>
      <c r="H1378" s="181" t="s">
        <v>5105</v>
      </c>
      <c r="I1378" s="181"/>
      <c r="J1378" s="181" t="s">
        <v>44</v>
      </c>
      <c r="K1378" s="181"/>
      <c r="L1378" s="181"/>
    </row>
    <row r="1379" spans="1:12" ht="49.2" customHeight="1">
      <c r="A1379" s="177"/>
      <c r="B1379" s="178" t="s">
        <v>5106</v>
      </c>
      <c r="C1379" s="264">
        <f t="shared" ref="C1379:E1379" si="124">COUNTA(C1380)</f>
        <v>1</v>
      </c>
      <c r="D1379" s="264">
        <f t="shared" si="124"/>
        <v>0</v>
      </c>
      <c r="E1379" s="264">
        <f t="shared" si="124"/>
        <v>1</v>
      </c>
      <c r="F1379" s="262">
        <f>SUM(F1380)</f>
        <v>0.05</v>
      </c>
      <c r="G1379" s="177">
        <f t="shared" ref="G1379:L1379" si="125">COUNTA(G1380)</f>
        <v>1</v>
      </c>
      <c r="H1379" s="177">
        <f t="shared" si="125"/>
        <v>1</v>
      </c>
      <c r="I1379" s="177">
        <f t="shared" si="125"/>
        <v>1</v>
      </c>
      <c r="J1379" s="177">
        <f t="shared" si="125"/>
        <v>0</v>
      </c>
      <c r="K1379" s="177">
        <f t="shared" si="125"/>
        <v>0</v>
      </c>
      <c r="L1379" s="177">
        <f t="shared" si="125"/>
        <v>0</v>
      </c>
    </row>
    <row r="1380" spans="1:12" ht="72">
      <c r="A1380" s="181">
        <v>22</v>
      </c>
      <c r="B1380" s="182" t="s">
        <v>5107</v>
      </c>
      <c r="C1380" s="181" t="s">
        <v>5108</v>
      </c>
      <c r="D1380" s="181"/>
      <c r="E1380" s="181" t="s">
        <v>5109</v>
      </c>
      <c r="F1380" s="272">
        <v>0.05</v>
      </c>
      <c r="G1380" s="181" t="s">
        <v>5110</v>
      </c>
      <c r="H1380" s="181" t="s">
        <v>5111</v>
      </c>
      <c r="I1380" s="181" t="s">
        <v>44</v>
      </c>
      <c r="J1380" s="181"/>
      <c r="K1380" s="181"/>
      <c r="L1380" s="181"/>
    </row>
    <row r="1381" spans="1:12" ht="52.95" customHeight="1">
      <c r="A1381" s="177"/>
      <c r="B1381" s="178" t="s">
        <v>5112</v>
      </c>
      <c r="C1381" s="264">
        <f t="shared" ref="C1381:E1381" si="126">COUNTA(C1382:C1384)</f>
        <v>3</v>
      </c>
      <c r="D1381" s="264">
        <f t="shared" si="126"/>
        <v>0</v>
      </c>
      <c r="E1381" s="264">
        <f t="shared" si="126"/>
        <v>0</v>
      </c>
      <c r="F1381" s="262">
        <f>SUM(F1382:F1384)</f>
        <v>58.71</v>
      </c>
      <c r="G1381" s="177">
        <f t="shared" ref="G1381:L1381" si="127">COUNTA(G1382:G1384)</f>
        <v>0</v>
      </c>
      <c r="H1381" s="177">
        <f t="shared" si="127"/>
        <v>0</v>
      </c>
      <c r="I1381" s="177">
        <f t="shared" si="127"/>
        <v>0</v>
      </c>
      <c r="J1381" s="177">
        <f t="shared" si="127"/>
        <v>0</v>
      </c>
      <c r="K1381" s="177">
        <f t="shared" si="127"/>
        <v>0</v>
      </c>
      <c r="L1381" s="177">
        <f t="shared" si="127"/>
        <v>0</v>
      </c>
    </row>
    <row r="1382" spans="1:12" ht="72">
      <c r="A1382" s="181">
        <v>1</v>
      </c>
      <c r="B1382" s="182" t="s">
        <v>5113</v>
      </c>
      <c r="C1382" s="181" t="s">
        <v>5114</v>
      </c>
      <c r="D1382" s="177"/>
      <c r="E1382" s="177"/>
      <c r="F1382" s="272">
        <v>0.13</v>
      </c>
      <c r="G1382" s="181"/>
      <c r="H1382" s="181"/>
      <c r="I1382" s="177"/>
      <c r="J1382" s="177"/>
      <c r="K1382" s="181"/>
      <c r="L1382" s="177"/>
    </row>
    <row r="1383" spans="1:12" ht="54">
      <c r="A1383" s="181">
        <v>2</v>
      </c>
      <c r="B1383" s="182" t="s">
        <v>5115</v>
      </c>
      <c r="C1383" s="181" t="s">
        <v>5116</v>
      </c>
      <c r="D1383" s="177"/>
      <c r="E1383" s="177"/>
      <c r="F1383" s="272">
        <v>37.04</v>
      </c>
      <c r="G1383" s="181"/>
      <c r="H1383" s="181"/>
      <c r="I1383" s="177"/>
      <c r="J1383" s="177"/>
      <c r="K1383" s="181"/>
      <c r="L1383" s="177"/>
    </row>
    <row r="1384" spans="1:12" ht="72">
      <c r="A1384" s="181">
        <v>3</v>
      </c>
      <c r="B1384" s="182" t="s">
        <v>5117</v>
      </c>
      <c r="C1384" s="181" t="s">
        <v>5118</v>
      </c>
      <c r="D1384" s="177"/>
      <c r="E1384" s="177"/>
      <c r="F1384" s="272">
        <v>21.54</v>
      </c>
      <c r="G1384" s="181"/>
      <c r="H1384" s="181"/>
      <c r="I1384" s="177"/>
      <c r="J1384" s="177"/>
      <c r="K1384" s="181"/>
      <c r="L1384" s="177"/>
    </row>
    <row r="1385" spans="1:12" ht="39.6" customHeight="1">
      <c r="A1385" s="177"/>
      <c r="B1385" s="178" t="s">
        <v>5120</v>
      </c>
      <c r="C1385" s="264">
        <f t="shared" ref="C1385:L1385" si="128">C1386+C1392+C1401</f>
        <v>15</v>
      </c>
      <c r="D1385" s="264">
        <f t="shared" si="128"/>
        <v>0</v>
      </c>
      <c r="E1385" s="264">
        <f t="shared" si="128"/>
        <v>0</v>
      </c>
      <c r="F1385" s="262">
        <f t="shared" si="128"/>
        <v>187.25699999999998</v>
      </c>
      <c r="G1385" s="177">
        <f t="shared" si="128"/>
        <v>0</v>
      </c>
      <c r="H1385" s="177">
        <f t="shared" si="128"/>
        <v>0</v>
      </c>
      <c r="I1385" s="177">
        <f t="shared" si="128"/>
        <v>0</v>
      </c>
      <c r="J1385" s="177">
        <f t="shared" si="128"/>
        <v>0</v>
      </c>
      <c r="K1385" s="177">
        <f t="shared" si="128"/>
        <v>0</v>
      </c>
      <c r="L1385" s="177">
        <f t="shared" si="128"/>
        <v>0</v>
      </c>
    </row>
    <row r="1386" spans="1:12" ht="39.6" customHeight="1">
      <c r="A1386" s="177"/>
      <c r="B1386" s="178" t="s">
        <v>5121</v>
      </c>
      <c r="C1386" s="264">
        <f>COUNTA(C1387:C1391)</f>
        <v>5</v>
      </c>
      <c r="D1386" s="264"/>
      <c r="E1386" s="264"/>
      <c r="F1386" s="262">
        <f>SUM(F1387:F1391)</f>
        <v>9.0039999999999996</v>
      </c>
      <c r="G1386" s="181"/>
      <c r="H1386" s="181"/>
      <c r="I1386" s="181"/>
      <c r="J1386" s="181"/>
      <c r="K1386" s="181"/>
      <c r="L1386" s="181"/>
    </row>
    <row r="1387" spans="1:12" ht="54">
      <c r="A1387" s="181">
        <v>1</v>
      </c>
      <c r="B1387" s="182" t="s">
        <v>5122</v>
      </c>
      <c r="C1387" s="181" t="s">
        <v>5123</v>
      </c>
      <c r="D1387" s="181"/>
      <c r="E1387" s="181" t="s">
        <v>5124</v>
      </c>
      <c r="F1387" s="272">
        <v>0.2</v>
      </c>
      <c r="G1387" s="181" t="s">
        <v>787</v>
      </c>
      <c r="H1387" s="181" t="s">
        <v>5125</v>
      </c>
      <c r="I1387" s="181"/>
      <c r="J1387" s="181" t="s">
        <v>44</v>
      </c>
      <c r="K1387" s="181" t="s">
        <v>5126</v>
      </c>
      <c r="L1387" s="181"/>
    </row>
    <row r="1388" spans="1:12" ht="72">
      <c r="A1388" s="181">
        <v>2</v>
      </c>
      <c r="B1388" s="182" t="s">
        <v>5127</v>
      </c>
      <c r="C1388" s="181" t="s">
        <v>5128</v>
      </c>
      <c r="D1388" s="181" t="s">
        <v>5129</v>
      </c>
      <c r="E1388" s="181" t="s">
        <v>5130</v>
      </c>
      <c r="F1388" s="272">
        <v>3.44</v>
      </c>
      <c r="G1388" s="181" t="s">
        <v>5131</v>
      </c>
      <c r="H1388" s="181" t="s">
        <v>5132</v>
      </c>
      <c r="I1388" s="181" t="s">
        <v>44</v>
      </c>
      <c r="J1388" s="181"/>
      <c r="K1388" s="181" t="s">
        <v>5126</v>
      </c>
      <c r="L1388" s="181"/>
    </row>
    <row r="1389" spans="1:12" ht="72">
      <c r="A1389" s="181">
        <v>3</v>
      </c>
      <c r="B1389" s="182" t="s">
        <v>5133</v>
      </c>
      <c r="C1389" s="181" t="s">
        <v>5128</v>
      </c>
      <c r="D1389" s="181"/>
      <c r="E1389" s="181" t="s">
        <v>5134</v>
      </c>
      <c r="F1389" s="272">
        <v>4.6399999999999997</v>
      </c>
      <c r="G1389" s="181" t="s">
        <v>5131</v>
      </c>
      <c r="H1389" s="181" t="s">
        <v>5135</v>
      </c>
      <c r="I1389" s="181"/>
      <c r="J1389" s="181"/>
      <c r="K1389" s="181" t="s">
        <v>5126</v>
      </c>
      <c r="L1389" s="181"/>
    </row>
    <row r="1390" spans="1:12" ht="54">
      <c r="A1390" s="181">
        <v>4</v>
      </c>
      <c r="B1390" s="182" t="s">
        <v>5136</v>
      </c>
      <c r="C1390" s="181" t="s">
        <v>5137</v>
      </c>
      <c r="D1390" s="181"/>
      <c r="E1390" s="181" t="s">
        <v>5138</v>
      </c>
      <c r="F1390" s="272"/>
      <c r="G1390" s="181" t="s">
        <v>787</v>
      </c>
      <c r="H1390" s="181" t="s">
        <v>5139</v>
      </c>
      <c r="I1390" s="181"/>
      <c r="J1390" s="181"/>
      <c r="K1390" s="181"/>
      <c r="L1390" s="181"/>
    </row>
    <row r="1391" spans="1:12" ht="90">
      <c r="A1391" s="181">
        <v>5</v>
      </c>
      <c r="B1391" s="182" t="s">
        <v>5140</v>
      </c>
      <c r="C1391" s="181" t="s">
        <v>5141</v>
      </c>
      <c r="D1391" s="181"/>
      <c r="E1391" s="181" t="s">
        <v>5142</v>
      </c>
      <c r="F1391" s="272">
        <v>0.72399999999999998</v>
      </c>
      <c r="G1391" s="181"/>
      <c r="H1391" s="181" t="s">
        <v>5143</v>
      </c>
      <c r="I1391" s="181"/>
      <c r="J1391" s="181"/>
      <c r="K1391" s="181"/>
      <c r="L1391" s="181"/>
    </row>
    <row r="1392" spans="1:12" ht="45.6" customHeight="1">
      <c r="A1392" s="181"/>
      <c r="B1392" s="178" t="s">
        <v>4907</v>
      </c>
      <c r="C1392" s="264">
        <f>COUNTA(C1393:C1400)</f>
        <v>8</v>
      </c>
      <c r="D1392" s="264"/>
      <c r="E1392" s="264"/>
      <c r="F1392" s="262">
        <f>SUM(F1393:F1400)</f>
        <v>176.49299999999999</v>
      </c>
      <c r="G1392" s="181"/>
      <c r="H1392" s="181"/>
      <c r="I1392" s="181"/>
      <c r="J1392" s="181"/>
      <c r="K1392" s="181"/>
      <c r="L1392" s="181"/>
    </row>
    <row r="1393" spans="1:12" ht="36">
      <c r="A1393" s="181">
        <v>6</v>
      </c>
      <c r="B1393" s="182"/>
      <c r="C1393" s="181" t="s">
        <v>5144</v>
      </c>
      <c r="D1393" s="181"/>
      <c r="E1393" s="181"/>
      <c r="F1393" s="272">
        <v>8</v>
      </c>
      <c r="G1393" s="181" t="s">
        <v>582</v>
      </c>
      <c r="H1393" s="181"/>
      <c r="I1393" s="181"/>
      <c r="J1393" s="181" t="s">
        <v>44</v>
      </c>
      <c r="K1393" s="181"/>
      <c r="L1393" s="181"/>
    </row>
    <row r="1394" spans="1:12" ht="36">
      <c r="A1394" s="181">
        <v>7</v>
      </c>
      <c r="B1394" s="182"/>
      <c r="C1394" s="181" t="s">
        <v>5144</v>
      </c>
      <c r="D1394" s="181"/>
      <c r="E1394" s="181"/>
      <c r="F1394" s="272">
        <v>5</v>
      </c>
      <c r="G1394" s="181" t="s">
        <v>582</v>
      </c>
      <c r="H1394" s="181"/>
      <c r="I1394" s="181"/>
      <c r="J1394" s="181" t="s">
        <v>44</v>
      </c>
      <c r="K1394" s="181"/>
      <c r="L1394" s="181"/>
    </row>
    <row r="1395" spans="1:12" ht="36">
      <c r="A1395" s="181">
        <v>8</v>
      </c>
      <c r="B1395" s="182"/>
      <c r="C1395" s="181" t="s">
        <v>5144</v>
      </c>
      <c r="D1395" s="181"/>
      <c r="E1395" s="181"/>
      <c r="F1395" s="272">
        <v>87.1</v>
      </c>
      <c r="G1395" s="181" t="s">
        <v>582</v>
      </c>
      <c r="H1395" s="181"/>
      <c r="I1395" s="181"/>
      <c r="J1395" s="181" t="s">
        <v>44</v>
      </c>
      <c r="K1395" s="181"/>
      <c r="L1395" s="181"/>
    </row>
    <row r="1396" spans="1:12" ht="36">
      <c r="A1396" s="181">
        <v>9</v>
      </c>
      <c r="B1396" s="182"/>
      <c r="C1396" s="181" t="s">
        <v>5144</v>
      </c>
      <c r="D1396" s="181"/>
      <c r="E1396" s="181"/>
      <c r="F1396" s="272">
        <v>40</v>
      </c>
      <c r="G1396" s="181" t="s">
        <v>582</v>
      </c>
      <c r="H1396" s="181"/>
      <c r="I1396" s="181"/>
      <c r="J1396" s="181" t="s">
        <v>44</v>
      </c>
      <c r="K1396" s="181"/>
      <c r="L1396" s="181"/>
    </row>
    <row r="1397" spans="1:12" ht="36">
      <c r="A1397" s="181">
        <v>10</v>
      </c>
      <c r="B1397" s="182"/>
      <c r="C1397" s="181" t="s">
        <v>5144</v>
      </c>
      <c r="D1397" s="181"/>
      <c r="E1397" s="181"/>
      <c r="F1397" s="272">
        <v>14</v>
      </c>
      <c r="G1397" s="181" t="s">
        <v>582</v>
      </c>
      <c r="H1397" s="181"/>
      <c r="I1397" s="181"/>
      <c r="J1397" s="181" t="s">
        <v>44</v>
      </c>
      <c r="K1397" s="181"/>
      <c r="L1397" s="181"/>
    </row>
    <row r="1398" spans="1:12" ht="36">
      <c r="A1398" s="181">
        <v>11</v>
      </c>
      <c r="B1398" s="182"/>
      <c r="C1398" s="181" t="s">
        <v>5144</v>
      </c>
      <c r="D1398" s="181"/>
      <c r="E1398" s="181"/>
      <c r="F1398" s="272">
        <v>9.1929999999999996</v>
      </c>
      <c r="G1398" s="181" t="s">
        <v>582</v>
      </c>
      <c r="H1398" s="181"/>
      <c r="I1398" s="181"/>
      <c r="J1398" s="181" t="s">
        <v>44</v>
      </c>
      <c r="K1398" s="181"/>
      <c r="L1398" s="181"/>
    </row>
    <row r="1399" spans="1:12" ht="36">
      <c r="A1399" s="181">
        <v>12</v>
      </c>
      <c r="B1399" s="182"/>
      <c r="C1399" s="181" t="s">
        <v>5144</v>
      </c>
      <c r="D1399" s="181"/>
      <c r="E1399" s="181"/>
      <c r="F1399" s="272">
        <v>7</v>
      </c>
      <c r="G1399" s="181" t="s">
        <v>582</v>
      </c>
      <c r="H1399" s="181"/>
      <c r="I1399" s="181"/>
      <c r="J1399" s="181" t="s">
        <v>44</v>
      </c>
      <c r="K1399" s="181"/>
      <c r="L1399" s="181"/>
    </row>
    <row r="1400" spans="1:12" ht="36">
      <c r="A1400" s="181">
        <v>13</v>
      </c>
      <c r="B1400" s="182"/>
      <c r="C1400" s="181" t="s">
        <v>5144</v>
      </c>
      <c r="D1400" s="181"/>
      <c r="E1400" s="181"/>
      <c r="F1400" s="272">
        <v>6.2</v>
      </c>
      <c r="G1400" s="181" t="s">
        <v>582</v>
      </c>
      <c r="H1400" s="181"/>
      <c r="I1400" s="181"/>
      <c r="J1400" s="181" t="s">
        <v>44</v>
      </c>
      <c r="K1400" s="181"/>
      <c r="L1400" s="181"/>
    </row>
    <row r="1401" spans="1:12" ht="43.2" customHeight="1">
      <c r="A1401" s="181"/>
      <c r="B1401" s="178" t="s">
        <v>5145</v>
      </c>
      <c r="C1401" s="264">
        <f>COUNTA(C1402:C1403)</f>
        <v>2</v>
      </c>
      <c r="D1401" s="264"/>
      <c r="E1401" s="264"/>
      <c r="F1401" s="262">
        <f>F1402+F1403</f>
        <v>1.7600000000000002</v>
      </c>
      <c r="G1401" s="181"/>
      <c r="H1401" s="181"/>
      <c r="I1401" s="181"/>
      <c r="J1401" s="181"/>
      <c r="K1401" s="181"/>
      <c r="L1401" s="181"/>
    </row>
    <row r="1402" spans="1:12" ht="55.2" customHeight="1">
      <c r="A1402" s="181">
        <v>14</v>
      </c>
      <c r="B1402" s="182"/>
      <c r="C1402" s="181" t="s">
        <v>5146</v>
      </c>
      <c r="D1402" s="181"/>
      <c r="E1402" s="181"/>
      <c r="F1402" s="272">
        <v>1.1000000000000001</v>
      </c>
      <c r="G1402" s="181" t="s">
        <v>582</v>
      </c>
      <c r="H1402" s="181"/>
      <c r="I1402" s="181"/>
      <c r="J1402" s="181" t="s">
        <v>44</v>
      </c>
      <c r="K1402" s="181"/>
      <c r="L1402" s="181"/>
    </row>
    <row r="1403" spans="1:12" ht="55.2" customHeight="1">
      <c r="A1403" s="181">
        <v>15</v>
      </c>
      <c r="B1403" s="182"/>
      <c r="C1403" s="181" t="s">
        <v>5146</v>
      </c>
      <c r="D1403" s="181"/>
      <c r="E1403" s="181"/>
      <c r="F1403" s="272">
        <v>0.66</v>
      </c>
      <c r="G1403" s="181" t="s">
        <v>582</v>
      </c>
      <c r="H1403" s="181"/>
      <c r="I1403" s="181"/>
      <c r="J1403" s="181" t="s">
        <v>44</v>
      </c>
      <c r="K1403" s="181"/>
      <c r="L1403" s="181"/>
    </row>
    <row r="1404" spans="1:12" ht="39.6" customHeight="1">
      <c r="A1404" s="177"/>
      <c r="B1404" s="178" t="s">
        <v>5148</v>
      </c>
      <c r="C1404" s="264">
        <f t="shared" ref="C1404:L1404" si="129">C1405+C1407</f>
        <v>4</v>
      </c>
      <c r="D1404" s="264">
        <f t="shared" si="129"/>
        <v>0</v>
      </c>
      <c r="E1404" s="264">
        <f t="shared" si="129"/>
        <v>4</v>
      </c>
      <c r="F1404" s="262">
        <f t="shared" si="129"/>
        <v>28.941999999999997</v>
      </c>
      <c r="G1404" s="177">
        <f t="shared" si="129"/>
        <v>4</v>
      </c>
      <c r="H1404" s="177">
        <f t="shared" si="129"/>
        <v>4</v>
      </c>
      <c r="I1404" s="177">
        <f t="shared" si="129"/>
        <v>4</v>
      </c>
      <c r="J1404" s="177">
        <f t="shared" si="129"/>
        <v>0</v>
      </c>
      <c r="K1404" s="177">
        <f t="shared" si="129"/>
        <v>4</v>
      </c>
      <c r="L1404" s="177">
        <f t="shared" si="129"/>
        <v>0</v>
      </c>
    </row>
    <row r="1405" spans="1:12" ht="39.6" customHeight="1">
      <c r="A1405" s="177"/>
      <c r="B1405" s="178" t="s">
        <v>5150</v>
      </c>
      <c r="C1405" s="264">
        <f t="shared" ref="C1405:E1405" si="130">COUNTA(C1406)</f>
        <v>1</v>
      </c>
      <c r="D1405" s="264">
        <f t="shared" si="130"/>
        <v>0</v>
      </c>
      <c r="E1405" s="264">
        <f t="shared" si="130"/>
        <v>1</v>
      </c>
      <c r="F1405" s="262">
        <f>SUM(F1406)</f>
        <v>9.1999999999999998E-2</v>
      </c>
      <c r="G1405" s="177">
        <f t="shared" ref="G1405:L1405" si="131">COUNTA(G1406)</f>
        <v>1</v>
      </c>
      <c r="H1405" s="177">
        <f t="shared" si="131"/>
        <v>1</v>
      </c>
      <c r="I1405" s="177">
        <f t="shared" si="131"/>
        <v>1</v>
      </c>
      <c r="J1405" s="177">
        <f t="shared" si="131"/>
        <v>0</v>
      </c>
      <c r="K1405" s="177">
        <f t="shared" si="131"/>
        <v>1</v>
      </c>
      <c r="L1405" s="177">
        <f t="shared" si="131"/>
        <v>0</v>
      </c>
    </row>
    <row r="1406" spans="1:12" ht="90">
      <c r="A1406" s="181">
        <v>1</v>
      </c>
      <c r="B1406" s="182" t="s">
        <v>5152</v>
      </c>
      <c r="C1406" s="181" t="s">
        <v>5153</v>
      </c>
      <c r="D1406" s="181"/>
      <c r="E1406" s="181" t="s">
        <v>5154</v>
      </c>
      <c r="F1406" s="272">
        <v>9.1999999999999998E-2</v>
      </c>
      <c r="G1406" s="181" t="s">
        <v>733</v>
      </c>
      <c r="H1406" s="181" t="s">
        <v>5155</v>
      </c>
      <c r="I1406" s="181" t="s">
        <v>5156</v>
      </c>
      <c r="J1406" s="177"/>
      <c r="K1406" s="181" t="s">
        <v>5157</v>
      </c>
      <c r="L1406" s="177"/>
    </row>
    <row r="1407" spans="1:12" ht="44.4" customHeight="1">
      <c r="A1407" s="177"/>
      <c r="B1407" s="178" t="s">
        <v>4907</v>
      </c>
      <c r="C1407" s="264">
        <f t="shared" ref="C1407:E1407" si="132">COUNTA(C1408:C1410)</f>
        <v>3</v>
      </c>
      <c r="D1407" s="264">
        <f t="shared" si="132"/>
        <v>0</v>
      </c>
      <c r="E1407" s="264">
        <f t="shared" si="132"/>
        <v>3</v>
      </c>
      <c r="F1407" s="262">
        <f>SUM(F1408:F1410)</f>
        <v>28.849999999999998</v>
      </c>
      <c r="G1407" s="177">
        <f t="shared" ref="G1407:L1407" si="133">COUNTA(G1408:G1410)</f>
        <v>3</v>
      </c>
      <c r="H1407" s="177">
        <f t="shared" si="133"/>
        <v>3</v>
      </c>
      <c r="I1407" s="177">
        <f t="shared" si="133"/>
        <v>3</v>
      </c>
      <c r="J1407" s="177">
        <f t="shared" si="133"/>
        <v>0</v>
      </c>
      <c r="K1407" s="177">
        <f t="shared" si="133"/>
        <v>3</v>
      </c>
      <c r="L1407" s="177">
        <f t="shared" si="133"/>
        <v>0</v>
      </c>
    </row>
    <row r="1408" spans="1:12" ht="72">
      <c r="A1408" s="181">
        <v>2</v>
      </c>
      <c r="B1408" s="182" t="s">
        <v>5160</v>
      </c>
      <c r="C1408" s="181" t="s">
        <v>5161</v>
      </c>
      <c r="D1408" s="181"/>
      <c r="E1408" s="181" t="s">
        <v>5162</v>
      </c>
      <c r="F1408" s="272">
        <v>8.23</v>
      </c>
      <c r="G1408" s="181" t="s">
        <v>2046</v>
      </c>
      <c r="H1408" s="181" t="s">
        <v>5163</v>
      </c>
      <c r="I1408" s="181" t="s">
        <v>5164</v>
      </c>
      <c r="J1408" s="177"/>
      <c r="K1408" s="181" t="s">
        <v>5157</v>
      </c>
      <c r="L1408" s="177"/>
    </row>
    <row r="1409" spans="1:12" ht="90">
      <c r="A1409" s="181">
        <v>3</v>
      </c>
      <c r="B1409" s="182" t="s">
        <v>5165</v>
      </c>
      <c r="C1409" s="181" t="s">
        <v>5161</v>
      </c>
      <c r="D1409" s="181"/>
      <c r="E1409" s="181" t="s">
        <v>5166</v>
      </c>
      <c r="F1409" s="272">
        <v>12.81</v>
      </c>
      <c r="G1409" s="181" t="s">
        <v>2046</v>
      </c>
      <c r="H1409" s="181" t="s">
        <v>5167</v>
      </c>
      <c r="I1409" s="181" t="s">
        <v>5168</v>
      </c>
      <c r="J1409" s="177"/>
      <c r="K1409" s="181" t="s">
        <v>5169</v>
      </c>
      <c r="L1409" s="177"/>
    </row>
    <row r="1410" spans="1:12" ht="90">
      <c r="A1410" s="181">
        <v>4</v>
      </c>
      <c r="B1410" s="182" t="s">
        <v>5170</v>
      </c>
      <c r="C1410" s="181" t="s">
        <v>5171</v>
      </c>
      <c r="D1410" s="181"/>
      <c r="E1410" s="181" t="s">
        <v>5172</v>
      </c>
      <c r="F1410" s="272">
        <v>7.81</v>
      </c>
      <c r="G1410" s="181" t="s">
        <v>2046</v>
      </c>
      <c r="H1410" s="181" t="s">
        <v>5173</v>
      </c>
      <c r="I1410" s="181" t="s">
        <v>5174</v>
      </c>
      <c r="J1410" s="177"/>
      <c r="K1410" s="181" t="s">
        <v>5157</v>
      </c>
      <c r="L1410" s="177"/>
    </row>
    <row r="1411" spans="1:12" ht="43.2" customHeight="1">
      <c r="A1411" s="177"/>
      <c r="B1411" s="178" t="s">
        <v>5176</v>
      </c>
      <c r="C1411" s="264">
        <f t="shared" ref="C1411:E1411" si="134">COUNTA(C1412:C1425)</f>
        <v>14</v>
      </c>
      <c r="D1411" s="264">
        <f t="shared" si="134"/>
        <v>0</v>
      </c>
      <c r="E1411" s="264">
        <f t="shared" si="134"/>
        <v>0</v>
      </c>
      <c r="F1411" s="262">
        <f>SUM(F1412:F1425)</f>
        <v>40.709999999999994</v>
      </c>
      <c r="G1411" s="177">
        <f t="shared" ref="G1411:L1411" si="135">COUNTA(G1412:G1425)</f>
        <v>0</v>
      </c>
      <c r="H1411" s="177">
        <f t="shared" si="135"/>
        <v>0</v>
      </c>
      <c r="I1411" s="177">
        <f t="shared" si="135"/>
        <v>0</v>
      </c>
      <c r="J1411" s="177">
        <f t="shared" si="135"/>
        <v>0</v>
      </c>
      <c r="K1411" s="177">
        <f t="shared" si="135"/>
        <v>0</v>
      </c>
      <c r="L1411" s="177">
        <f t="shared" si="135"/>
        <v>0</v>
      </c>
    </row>
    <row r="1412" spans="1:12" ht="60" customHeight="1">
      <c r="A1412" s="181">
        <v>1</v>
      </c>
      <c r="B1412" s="182" t="s">
        <v>5177</v>
      </c>
      <c r="C1412" s="181" t="s">
        <v>5178</v>
      </c>
      <c r="D1412" s="181"/>
      <c r="E1412" s="181"/>
      <c r="F1412" s="272">
        <v>0.08</v>
      </c>
      <c r="G1412" s="181"/>
      <c r="H1412" s="181"/>
      <c r="I1412" s="181"/>
      <c r="J1412" s="181"/>
      <c r="K1412" s="181"/>
      <c r="L1412" s="181"/>
    </row>
    <row r="1413" spans="1:12" ht="60" customHeight="1">
      <c r="A1413" s="181">
        <v>2</v>
      </c>
      <c r="B1413" s="182" t="s">
        <v>5179</v>
      </c>
      <c r="C1413" s="181" t="s">
        <v>5180</v>
      </c>
      <c r="D1413" s="181"/>
      <c r="E1413" s="181"/>
      <c r="F1413" s="272">
        <v>5.39</v>
      </c>
      <c r="G1413" s="181"/>
      <c r="H1413" s="181"/>
      <c r="I1413" s="181"/>
      <c r="J1413" s="181"/>
      <c r="K1413" s="181"/>
      <c r="L1413" s="181"/>
    </row>
    <row r="1414" spans="1:12" ht="60" customHeight="1">
      <c r="A1414" s="181">
        <v>3</v>
      </c>
      <c r="B1414" s="182" t="s">
        <v>5181</v>
      </c>
      <c r="C1414" s="181" t="s">
        <v>5182</v>
      </c>
      <c r="D1414" s="181"/>
      <c r="E1414" s="181"/>
      <c r="F1414" s="272">
        <v>0.16</v>
      </c>
      <c r="G1414" s="181"/>
      <c r="H1414" s="181"/>
      <c r="I1414" s="181"/>
      <c r="J1414" s="181"/>
      <c r="K1414" s="181"/>
      <c r="L1414" s="181"/>
    </row>
    <row r="1415" spans="1:12" ht="60" customHeight="1">
      <c r="A1415" s="181">
        <v>4</v>
      </c>
      <c r="B1415" s="182" t="s">
        <v>5183</v>
      </c>
      <c r="C1415" s="181" t="s">
        <v>5184</v>
      </c>
      <c r="D1415" s="181"/>
      <c r="E1415" s="181"/>
      <c r="F1415" s="272">
        <v>12.91</v>
      </c>
      <c r="G1415" s="181"/>
      <c r="H1415" s="181"/>
      <c r="I1415" s="181"/>
      <c r="J1415" s="181"/>
      <c r="K1415" s="181"/>
      <c r="L1415" s="181"/>
    </row>
    <row r="1416" spans="1:12" ht="60" customHeight="1">
      <c r="A1416" s="181">
        <v>5</v>
      </c>
      <c r="B1416" s="182" t="s">
        <v>5185</v>
      </c>
      <c r="C1416" s="181" t="s">
        <v>5186</v>
      </c>
      <c r="D1416" s="181"/>
      <c r="E1416" s="181"/>
      <c r="F1416" s="272"/>
      <c r="G1416" s="181"/>
      <c r="H1416" s="181"/>
      <c r="I1416" s="181"/>
      <c r="J1416" s="181"/>
      <c r="K1416" s="181"/>
      <c r="L1416" s="181"/>
    </row>
    <row r="1417" spans="1:12" ht="60" customHeight="1">
      <c r="A1417" s="181">
        <v>6</v>
      </c>
      <c r="B1417" s="182" t="s">
        <v>5187</v>
      </c>
      <c r="C1417" s="181" t="s">
        <v>5184</v>
      </c>
      <c r="D1417" s="181"/>
      <c r="E1417" s="181"/>
      <c r="F1417" s="272">
        <v>9.48</v>
      </c>
      <c r="G1417" s="181"/>
      <c r="H1417" s="181"/>
      <c r="I1417" s="181"/>
      <c r="J1417" s="181"/>
      <c r="K1417" s="181"/>
      <c r="L1417" s="181"/>
    </row>
    <row r="1418" spans="1:12" ht="60" customHeight="1">
      <c r="A1418" s="181">
        <v>7</v>
      </c>
      <c r="B1418" s="182" t="s">
        <v>5188</v>
      </c>
      <c r="C1418" s="181" t="s">
        <v>5189</v>
      </c>
      <c r="D1418" s="181"/>
      <c r="E1418" s="181"/>
      <c r="F1418" s="272">
        <v>3.71</v>
      </c>
      <c r="G1418" s="181"/>
      <c r="H1418" s="181"/>
      <c r="I1418" s="181"/>
      <c r="J1418" s="181"/>
      <c r="K1418" s="181"/>
      <c r="L1418" s="181"/>
    </row>
    <row r="1419" spans="1:12" ht="60" customHeight="1">
      <c r="A1419" s="181">
        <v>8</v>
      </c>
      <c r="B1419" s="182" t="s">
        <v>5190</v>
      </c>
      <c r="C1419" s="181" t="s">
        <v>5184</v>
      </c>
      <c r="D1419" s="181"/>
      <c r="E1419" s="181"/>
      <c r="F1419" s="272">
        <v>0.1</v>
      </c>
      <c r="G1419" s="181"/>
      <c r="H1419" s="181"/>
      <c r="I1419" s="181"/>
      <c r="J1419" s="181"/>
      <c r="K1419" s="181"/>
      <c r="L1419" s="181"/>
    </row>
    <row r="1420" spans="1:12" ht="60" customHeight="1">
      <c r="A1420" s="181">
        <v>9</v>
      </c>
      <c r="B1420" s="182" t="s">
        <v>5191</v>
      </c>
      <c r="C1420" s="181" t="s">
        <v>5192</v>
      </c>
      <c r="D1420" s="181"/>
      <c r="E1420" s="181"/>
      <c r="F1420" s="272">
        <v>1.46</v>
      </c>
      <c r="G1420" s="181"/>
      <c r="H1420" s="181"/>
      <c r="I1420" s="181"/>
      <c r="J1420" s="181"/>
      <c r="K1420" s="181"/>
      <c r="L1420" s="181"/>
    </row>
    <row r="1421" spans="1:12" ht="60" customHeight="1">
      <c r="A1421" s="181">
        <v>10</v>
      </c>
      <c r="B1421" s="182" t="s">
        <v>5193</v>
      </c>
      <c r="C1421" s="181" t="s">
        <v>5194</v>
      </c>
      <c r="D1421" s="181"/>
      <c r="E1421" s="181"/>
      <c r="F1421" s="272">
        <v>3.59</v>
      </c>
      <c r="G1421" s="181"/>
      <c r="H1421" s="181"/>
      <c r="I1421" s="181"/>
      <c r="J1421" s="181"/>
      <c r="K1421" s="181"/>
      <c r="L1421" s="181"/>
    </row>
    <row r="1422" spans="1:12" ht="60" customHeight="1">
      <c r="A1422" s="181">
        <v>11</v>
      </c>
      <c r="B1422" s="182" t="s">
        <v>5195</v>
      </c>
      <c r="C1422" s="181" t="s">
        <v>5196</v>
      </c>
      <c r="D1422" s="181"/>
      <c r="E1422" s="181"/>
      <c r="F1422" s="272">
        <v>1.59</v>
      </c>
      <c r="G1422" s="181"/>
      <c r="H1422" s="181"/>
      <c r="I1422" s="181"/>
      <c r="J1422" s="181"/>
      <c r="K1422" s="181"/>
      <c r="L1422" s="181"/>
    </row>
    <row r="1423" spans="1:12" ht="60" customHeight="1">
      <c r="A1423" s="181">
        <v>12</v>
      </c>
      <c r="B1423" s="182" t="s">
        <v>5197</v>
      </c>
      <c r="C1423" s="181" t="s">
        <v>5198</v>
      </c>
      <c r="D1423" s="181"/>
      <c r="E1423" s="181"/>
      <c r="F1423" s="272">
        <v>1.05</v>
      </c>
      <c r="G1423" s="181"/>
      <c r="H1423" s="181"/>
      <c r="I1423" s="181"/>
      <c r="J1423" s="181"/>
      <c r="K1423" s="181"/>
      <c r="L1423" s="181"/>
    </row>
    <row r="1424" spans="1:12" ht="60" customHeight="1">
      <c r="A1424" s="181">
        <v>13</v>
      </c>
      <c r="B1424" s="182" t="s">
        <v>5199</v>
      </c>
      <c r="C1424" s="181" t="s">
        <v>5200</v>
      </c>
      <c r="D1424" s="181"/>
      <c r="E1424" s="181"/>
      <c r="F1424" s="272">
        <v>0.68</v>
      </c>
      <c r="G1424" s="181"/>
      <c r="H1424" s="181"/>
      <c r="I1424" s="181"/>
      <c r="J1424" s="181"/>
      <c r="K1424" s="181"/>
      <c r="L1424" s="181"/>
    </row>
    <row r="1425" spans="1:12" ht="60" customHeight="1">
      <c r="A1425" s="181">
        <v>14</v>
      </c>
      <c r="B1425" s="182" t="s">
        <v>5201</v>
      </c>
      <c r="C1425" s="181" t="s">
        <v>5202</v>
      </c>
      <c r="D1425" s="181"/>
      <c r="E1425" s="181"/>
      <c r="F1425" s="272">
        <v>0.51</v>
      </c>
      <c r="G1425" s="181"/>
      <c r="H1425" s="181"/>
      <c r="I1425" s="181"/>
      <c r="J1425" s="181"/>
      <c r="K1425" s="181"/>
      <c r="L1425" s="181"/>
    </row>
    <row r="1426" spans="1:12" ht="46.95" customHeight="1">
      <c r="A1426" s="177"/>
      <c r="B1426" s="178" t="s">
        <v>5204</v>
      </c>
      <c r="C1426" s="264">
        <f t="shared" ref="C1426:L1426" si="136">C1427+C1431+C1434</f>
        <v>6</v>
      </c>
      <c r="D1426" s="264">
        <f t="shared" si="136"/>
        <v>0</v>
      </c>
      <c r="E1426" s="264">
        <f t="shared" si="136"/>
        <v>0</v>
      </c>
      <c r="F1426" s="262">
        <f t="shared" si="136"/>
        <v>166.40129999999999</v>
      </c>
      <c r="G1426" s="177">
        <f t="shared" si="136"/>
        <v>0</v>
      </c>
      <c r="H1426" s="177">
        <f t="shared" si="136"/>
        <v>0</v>
      </c>
      <c r="I1426" s="177">
        <f t="shared" si="136"/>
        <v>0</v>
      </c>
      <c r="J1426" s="177">
        <f t="shared" si="136"/>
        <v>0</v>
      </c>
      <c r="K1426" s="177">
        <f t="shared" si="136"/>
        <v>0</v>
      </c>
      <c r="L1426" s="177">
        <f t="shared" si="136"/>
        <v>0</v>
      </c>
    </row>
    <row r="1427" spans="1:12" ht="46.95" customHeight="1">
      <c r="A1427" s="177"/>
      <c r="B1427" s="178" t="s">
        <v>5205</v>
      </c>
      <c r="C1427" s="264">
        <v>3</v>
      </c>
      <c r="D1427" s="264"/>
      <c r="E1427" s="264"/>
      <c r="F1427" s="262">
        <f>F1428+F1429+F1430</f>
        <v>4.4713000000000003</v>
      </c>
      <c r="G1427" s="177"/>
      <c r="H1427" s="177"/>
      <c r="I1427" s="177"/>
      <c r="J1427" s="177"/>
      <c r="K1427" s="177"/>
      <c r="L1427" s="177"/>
    </row>
    <row r="1428" spans="1:12" ht="46.95" customHeight="1">
      <c r="A1428" s="181">
        <v>1</v>
      </c>
      <c r="B1428" s="182" t="s">
        <v>5206</v>
      </c>
      <c r="C1428" s="181" t="s">
        <v>5207</v>
      </c>
      <c r="D1428" s="181"/>
      <c r="E1428" s="181"/>
      <c r="F1428" s="272">
        <v>7.1300000000000002E-2</v>
      </c>
      <c r="G1428" s="181" t="s">
        <v>5208</v>
      </c>
      <c r="H1428" s="181"/>
      <c r="I1428" s="181"/>
      <c r="J1428" s="181"/>
      <c r="K1428" s="181"/>
      <c r="L1428" s="181"/>
    </row>
    <row r="1429" spans="1:12" ht="46.95" customHeight="1">
      <c r="A1429" s="181">
        <v>2</v>
      </c>
      <c r="B1429" s="182" t="s">
        <v>5209</v>
      </c>
      <c r="C1429" s="181" t="s">
        <v>5210</v>
      </c>
      <c r="D1429" s="181"/>
      <c r="E1429" s="181"/>
      <c r="F1429" s="272">
        <v>3.97</v>
      </c>
      <c r="G1429" s="181" t="s">
        <v>5211</v>
      </c>
      <c r="H1429" s="181"/>
      <c r="I1429" s="181"/>
      <c r="J1429" s="181" t="s">
        <v>44</v>
      </c>
      <c r="K1429" s="181"/>
      <c r="L1429" s="181"/>
    </row>
    <row r="1430" spans="1:12" ht="46.95" customHeight="1">
      <c r="A1430" s="181">
        <v>3</v>
      </c>
      <c r="B1430" s="182" t="s">
        <v>5212</v>
      </c>
      <c r="C1430" s="181" t="s">
        <v>5213</v>
      </c>
      <c r="D1430" s="181"/>
      <c r="E1430" s="181"/>
      <c r="F1430" s="272">
        <v>0.43</v>
      </c>
      <c r="G1430" s="181" t="s">
        <v>5214</v>
      </c>
      <c r="H1430" s="181"/>
      <c r="I1430" s="181" t="s">
        <v>44</v>
      </c>
      <c r="J1430" s="181"/>
      <c r="K1430" s="181"/>
      <c r="L1430" s="181"/>
    </row>
    <row r="1431" spans="1:12" ht="46.95" customHeight="1">
      <c r="A1431" s="177"/>
      <c r="B1431" s="178" t="s">
        <v>5215</v>
      </c>
      <c r="C1431" s="264">
        <v>2</v>
      </c>
      <c r="D1431" s="264"/>
      <c r="E1431" s="264"/>
      <c r="F1431" s="262">
        <f>F1432+F1433</f>
        <v>34.590000000000003</v>
      </c>
      <c r="G1431" s="177"/>
      <c r="H1431" s="177"/>
      <c r="I1431" s="177"/>
      <c r="J1431" s="177"/>
      <c r="K1431" s="177"/>
      <c r="L1431" s="177"/>
    </row>
    <row r="1432" spans="1:12" ht="46.95" customHeight="1">
      <c r="A1432" s="181">
        <v>4</v>
      </c>
      <c r="B1432" s="182" t="s">
        <v>5216</v>
      </c>
      <c r="C1432" s="181" t="s">
        <v>5217</v>
      </c>
      <c r="D1432" s="181"/>
      <c r="E1432" s="181"/>
      <c r="F1432" s="272">
        <v>4.59</v>
      </c>
      <c r="G1432" s="181" t="s">
        <v>582</v>
      </c>
      <c r="H1432" s="181"/>
      <c r="I1432" s="181"/>
      <c r="J1432" s="181" t="s">
        <v>44</v>
      </c>
      <c r="K1432" s="181"/>
      <c r="L1432" s="181"/>
    </row>
    <row r="1433" spans="1:12" ht="46.95" customHeight="1">
      <c r="A1433" s="181">
        <v>5</v>
      </c>
      <c r="B1433" s="182" t="s">
        <v>5218</v>
      </c>
      <c r="C1433" s="181" t="s">
        <v>5219</v>
      </c>
      <c r="D1433" s="181"/>
      <c r="E1433" s="181"/>
      <c r="F1433" s="272">
        <v>30</v>
      </c>
      <c r="G1433" s="181" t="s">
        <v>5220</v>
      </c>
      <c r="H1433" s="181"/>
      <c r="I1433" s="181"/>
      <c r="J1433" s="181"/>
      <c r="K1433" s="181"/>
      <c r="L1433" s="181"/>
    </row>
    <row r="1434" spans="1:12" ht="46.95" customHeight="1">
      <c r="A1434" s="177"/>
      <c r="B1434" s="178" t="s">
        <v>5221</v>
      </c>
      <c r="C1434" s="264">
        <v>1</v>
      </c>
      <c r="D1434" s="264"/>
      <c r="E1434" s="264"/>
      <c r="F1434" s="262">
        <f>F1435</f>
        <v>127.34</v>
      </c>
      <c r="G1434" s="177"/>
      <c r="H1434" s="177"/>
      <c r="I1434" s="177"/>
      <c r="J1434" s="177"/>
      <c r="K1434" s="177"/>
      <c r="L1434" s="177"/>
    </row>
    <row r="1435" spans="1:12" ht="46.95" customHeight="1">
      <c r="A1435" s="255">
        <v>6</v>
      </c>
      <c r="B1435" s="256" t="s">
        <v>5222</v>
      </c>
      <c r="C1435" s="255" t="s">
        <v>5223</v>
      </c>
      <c r="D1435" s="255"/>
      <c r="E1435" s="255"/>
      <c r="F1435" s="257">
        <v>127.34</v>
      </c>
      <c r="G1435" s="255" t="s">
        <v>5224</v>
      </c>
      <c r="H1435" s="255"/>
      <c r="I1435" s="255"/>
      <c r="J1435" s="255"/>
      <c r="K1435" s="255"/>
      <c r="L1435" s="255"/>
    </row>
    <row r="1436" spans="1:12" ht="15.75" customHeight="1">
      <c r="A1436" s="172"/>
      <c r="B1436" s="258"/>
      <c r="C1436" s="174"/>
      <c r="D1436" s="174"/>
      <c r="E1436" s="174"/>
      <c r="F1436" s="175"/>
      <c r="G1436" s="174"/>
      <c r="H1436" s="174"/>
      <c r="I1436" s="174"/>
      <c r="J1436" s="174"/>
      <c r="K1436" s="174"/>
      <c r="L1436" s="174"/>
    </row>
    <row r="1437" spans="1:12" ht="15" customHeight="1"/>
  </sheetData>
  <mergeCells count="22">
    <mergeCell ref="F915:F918"/>
    <mergeCell ref="G915:G918"/>
    <mergeCell ref="E560:E561"/>
    <mergeCell ref="E5:E7"/>
    <mergeCell ref="F5:F7"/>
    <mergeCell ref="G5:G7"/>
    <mergeCell ref="H5:J5"/>
    <mergeCell ref="K5:K7"/>
    <mergeCell ref="L5:L7"/>
    <mergeCell ref="H6:H7"/>
    <mergeCell ref="I6:J7"/>
    <mergeCell ref="K1:L1"/>
    <mergeCell ref="A2:D2"/>
    <mergeCell ref="E2:L2"/>
    <mergeCell ref="A3:B3"/>
    <mergeCell ref="D3:H3"/>
    <mergeCell ref="A9:B9"/>
    <mergeCell ref="A4:F4"/>
    <mergeCell ref="A5:A7"/>
    <mergeCell ref="B5:B7"/>
    <mergeCell ref="C5:C7"/>
    <mergeCell ref="D5:D7"/>
  </mergeCells>
  <conditionalFormatting sqref="E1031">
    <cfRule type="cellIs" dxfId="0" priority="1" stopIfTrue="1" operator="equal">
      <formula>"rừng"</formula>
    </cfRule>
  </conditionalFormatting>
  <printOptions horizontalCentered="1"/>
  <pageMargins left="0.11811023622047245" right="0.11811023622047245" top="0.55118110236220474" bottom="0.35433070866141736" header="0.11811023622047245" footer="0.11811023622047245"/>
  <pageSetup paperSize="9" scale="75" orientation="portrait"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workbookViewId="0"/>
  </sheetViews>
  <sheetFormatPr defaultColWidth="14.44140625" defaultRowHeight="15" customHeight="1"/>
  <cols>
    <col min="1" max="1" width="5.6640625" customWidth="1"/>
    <col min="2" max="2" width="9.109375" customWidth="1"/>
    <col min="3" max="3" width="44" customWidth="1"/>
    <col min="4" max="4" width="18.33203125" customWidth="1"/>
    <col min="5" max="5" width="17" customWidth="1"/>
    <col min="6" max="6" width="15.88671875" customWidth="1"/>
    <col min="7" max="20" width="9.109375" customWidth="1"/>
    <col min="21" max="26" width="8.6640625" customWidth="1"/>
  </cols>
  <sheetData>
    <row r="1" spans="1:26" ht="42" customHeight="1">
      <c r="A1" s="1"/>
      <c r="B1" s="303" t="s">
        <v>0</v>
      </c>
      <c r="C1" s="304"/>
      <c r="D1" s="304"/>
      <c r="E1" s="304"/>
      <c r="F1" s="304"/>
      <c r="G1" s="2"/>
      <c r="H1" s="2"/>
      <c r="I1" s="2"/>
      <c r="J1" s="2"/>
      <c r="K1" s="2"/>
      <c r="L1" s="2"/>
      <c r="M1" s="2"/>
      <c r="N1" s="2"/>
      <c r="O1" s="2"/>
      <c r="P1" s="2"/>
      <c r="Q1" s="2"/>
      <c r="R1" s="2"/>
      <c r="S1" s="2"/>
      <c r="T1" s="2"/>
      <c r="U1" s="2"/>
      <c r="V1" s="2"/>
      <c r="W1" s="2"/>
      <c r="X1" s="2"/>
      <c r="Y1" s="2"/>
      <c r="Z1" s="2"/>
    </row>
    <row r="2" spans="1:26" ht="18.75" customHeight="1">
      <c r="A2" s="3" t="s">
        <v>1</v>
      </c>
      <c r="B2" s="4" t="s">
        <v>2</v>
      </c>
      <c r="C2" s="4" t="s">
        <v>3</v>
      </c>
      <c r="D2" s="4" t="s">
        <v>4</v>
      </c>
      <c r="E2" s="4" t="s">
        <v>5</v>
      </c>
      <c r="F2" s="3" t="s">
        <v>6</v>
      </c>
      <c r="G2" s="5"/>
      <c r="H2" s="5"/>
      <c r="I2" s="5"/>
      <c r="J2" s="5"/>
      <c r="K2" s="5"/>
      <c r="L2" s="5"/>
      <c r="M2" s="5"/>
      <c r="N2" s="5"/>
      <c r="O2" s="5"/>
      <c r="P2" s="5"/>
      <c r="Q2" s="5"/>
      <c r="R2" s="5"/>
      <c r="S2" s="5"/>
      <c r="T2" s="5"/>
      <c r="U2" s="5"/>
      <c r="V2" s="5"/>
      <c r="W2" s="5"/>
      <c r="X2" s="5"/>
      <c r="Y2" s="5"/>
      <c r="Z2" s="5"/>
    </row>
    <row r="3" spans="1:26" ht="18.75" customHeight="1">
      <c r="A3" s="305" t="s">
        <v>7</v>
      </c>
      <c r="B3" s="306"/>
      <c r="C3" s="307"/>
      <c r="D3" s="6" t="e">
        <f t="shared" ref="D3:E3" si="0">D5+D6+D13</f>
        <v>#REF!</v>
      </c>
      <c r="E3" s="6" t="e">
        <f t="shared" si="0"/>
        <v>#REF!</v>
      </c>
      <c r="F3" s="7"/>
      <c r="G3" s="5"/>
      <c r="H3" s="5"/>
      <c r="I3" s="5"/>
      <c r="J3" s="5"/>
      <c r="K3" s="5"/>
      <c r="L3" s="5"/>
      <c r="M3" s="5"/>
      <c r="N3" s="5"/>
      <c r="O3" s="5"/>
      <c r="P3" s="5"/>
      <c r="Q3" s="5"/>
      <c r="R3" s="5"/>
      <c r="S3" s="5"/>
      <c r="T3" s="5"/>
      <c r="U3" s="5"/>
      <c r="V3" s="5"/>
      <c r="W3" s="5"/>
      <c r="X3" s="5"/>
      <c r="Y3" s="5"/>
      <c r="Z3" s="5"/>
    </row>
    <row r="4" spans="1:26" ht="18.75" customHeight="1">
      <c r="A4" s="305" t="s">
        <v>8</v>
      </c>
      <c r="B4" s="306"/>
      <c r="C4" s="307"/>
      <c r="D4" s="6" t="e">
        <f t="shared" ref="D4:E4" si="1">D5+D6</f>
        <v>#REF!</v>
      </c>
      <c r="E4" s="6" t="e">
        <f t="shared" si="1"/>
        <v>#REF!</v>
      </c>
      <c r="F4" s="7"/>
      <c r="G4" s="5"/>
      <c r="H4" s="5"/>
      <c r="I4" s="5"/>
      <c r="J4" s="5"/>
      <c r="K4" s="5"/>
      <c r="L4" s="5"/>
      <c r="M4" s="5"/>
      <c r="N4" s="5"/>
      <c r="O4" s="5"/>
      <c r="P4" s="5"/>
      <c r="Q4" s="5"/>
      <c r="R4" s="5"/>
      <c r="S4" s="5"/>
      <c r="T4" s="5"/>
      <c r="U4" s="5"/>
      <c r="V4" s="5"/>
      <c r="W4" s="5"/>
      <c r="X4" s="5"/>
      <c r="Y4" s="5"/>
      <c r="Z4" s="5"/>
    </row>
    <row r="5" spans="1:26" ht="46.5" customHeight="1">
      <c r="A5" s="7">
        <v>1</v>
      </c>
      <c r="B5" s="7" t="s">
        <v>9</v>
      </c>
      <c r="C5" s="8" t="s">
        <v>10</v>
      </c>
      <c r="D5" s="9" t="e">
        <f>#REF!</f>
        <v>#REF!</v>
      </c>
      <c r="E5" s="10"/>
      <c r="F5" s="11"/>
      <c r="G5" s="12"/>
      <c r="H5" s="12"/>
      <c r="I5" s="12"/>
      <c r="J5" s="12"/>
      <c r="K5" s="12"/>
      <c r="L5" s="12"/>
      <c r="M5" s="12"/>
      <c r="N5" s="2"/>
      <c r="O5" s="2"/>
      <c r="P5" s="2"/>
      <c r="Q5" s="2"/>
      <c r="R5" s="2"/>
      <c r="S5" s="2"/>
      <c r="T5" s="2"/>
      <c r="U5" s="2"/>
      <c r="V5" s="2"/>
      <c r="W5" s="2"/>
      <c r="X5" s="2"/>
      <c r="Y5" s="2"/>
      <c r="Z5" s="2"/>
    </row>
    <row r="6" spans="1:26" ht="26.25" customHeight="1">
      <c r="A6" s="7">
        <v>2</v>
      </c>
      <c r="B6" s="7" t="s">
        <v>11</v>
      </c>
      <c r="C6" s="13" t="s">
        <v>12</v>
      </c>
      <c r="D6" s="14" t="e">
        <f>#REF!</f>
        <v>#REF!</v>
      </c>
      <c r="E6" s="14" t="e">
        <f>#REF!</f>
        <v>#REF!</v>
      </c>
      <c r="F6" s="15"/>
      <c r="G6" s="16"/>
      <c r="H6" s="16"/>
      <c r="I6" s="16"/>
      <c r="J6" s="16"/>
      <c r="K6" s="16"/>
      <c r="L6" s="16"/>
      <c r="M6" s="16"/>
      <c r="N6" s="16"/>
      <c r="O6" s="16"/>
      <c r="P6" s="16"/>
      <c r="Q6" s="16"/>
      <c r="R6" s="16"/>
      <c r="S6" s="16"/>
      <c r="T6" s="16"/>
      <c r="U6" s="5"/>
      <c r="V6" s="5"/>
      <c r="W6" s="5"/>
      <c r="X6" s="5"/>
      <c r="Y6" s="5"/>
      <c r="Z6" s="5"/>
    </row>
    <row r="7" spans="1:26" ht="21" customHeight="1">
      <c r="A7" s="17">
        <v>44563</v>
      </c>
      <c r="B7" s="17"/>
      <c r="C7" s="18" t="s">
        <v>13</v>
      </c>
      <c r="D7" s="19" t="e">
        <f t="shared" ref="D7:E7" si="2">D8+D9</f>
        <v>#REF!</v>
      </c>
      <c r="E7" s="19" t="e">
        <f t="shared" si="2"/>
        <v>#REF!</v>
      </c>
      <c r="F7" s="20"/>
      <c r="G7" s="2"/>
      <c r="H7" s="2"/>
      <c r="I7" s="2"/>
      <c r="J7" s="2"/>
      <c r="K7" s="2"/>
      <c r="L7" s="2"/>
      <c r="M7" s="2"/>
      <c r="N7" s="2"/>
      <c r="O7" s="2"/>
      <c r="P7" s="2"/>
      <c r="Q7" s="2"/>
      <c r="R7" s="2"/>
      <c r="S7" s="2"/>
      <c r="T7" s="2"/>
      <c r="U7" s="2"/>
      <c r="V7" s="2"/>
      <c r="W7" s="2"/>
      <c r="X7" s="2"/>
      <c r="Y7" s="2"/>
      <c r="Z7" s="2"/>
    </row>
    <row r="8" spans="1:26" ht="21.75" customHeight="1">
      <c r="A8" s="21" t="s">
        <v>14</v>
      </c>
      <c r="B8" s="21"/>
      <c r="C8" s="22" t="s">
        <v>15</v>
      </c>
      <c r="D8" s="23" t="e">
        <f>#REF!</f>
        <v>#REF!</v>
      </c>
      <c r="E8" s="23" t="e">
        <f>#REF!</f>
        <v>#REF!</v>
      </c>
      <c r="F8" s="24"/>
      <c r="G8" s="25"/>
      <c r="H8" s="25"/>
      <c r="I8" s="25"/>
      <c r="J8" s="25"/>
      <c r="K8" s="25"/>
      <c r="L8" s="25"/>
      <c r="M8" s="25"/>
      <c r="N8" s="25"/>
      <c r="O8" s="25"/>
      <c r="P8" s="25"/>
      <c r="Q8" s="25"/>
      <c r="R8" s="25"/>
      <c r="S8" s="25"/>
      <c r="T8" s="25"/>
      <c r="U8" s="25"/>
      <c r="V8" s="25"/>
      <c r="W8" s="25"/>
      <c r="X8" s="25"/>
      <c r="Y8" s="25"/>
      <c r="Z8" s="25"/>
    </row>
    <row r="9" spans="1:26" ht="21" customHeight="1">
      <c r="A9" s="21" t="s">
        <v>16</v>
      </c>
      <c r="B9" s="21"/>
      <c r="C9" s="22" t="s">
        <v>17</v>
      </c>
      <c r="D9" s="23" t="e">
        <f>#REF!</f>
        <v>#REF!</v>
      </c>
      <c r="E9" s="23" t="e">
        <f>#REF!</f>
        <v>#REF!</v>
      </c>
      <c r="F9" s="24"/>
      <c r="G9" s="25"/>
      <c r="H9" s="25"/>
      <c r="I9" s="26"/>
      <c r="J9" s="25"/>
      <c r="K9" s="25"/>
      <c r="L9" s="25"/>
      <c r="M9" s="25"/>
      <c r="N9" s="25"/>
      <c r="O9" s="25"/>
      <c r="P9" s="25"/>
      <c r="Q9" s="25"/>
      <c r="R9" s="25"/>
      <c r="S9" s="25"/>
      <c r="T9" s="25"/>
      <c r="U9" s="25"/>
      <c r="V9" s="25"/>
      <c r="W9" s="25"/>
      <c r="X9" s="25"/>
      <c r="Y9" s="25"/>
      <c r="Z9" s="25"/>
    </row>
    <row r="10" spans="1:26" ht="20.25" customHeight="1">
      <c r="A10" s="17">
        <v>44594</v>
      </c>
      <c r="B10" s="17"/>
      <c r="C10" s="18" t="s">
        <v>18</v>
      </c>
      <c r="D10" s="19" t="e">
        <f>#REF!</f>
        <v>#REF!</v>
      </c>
      <c r="E10" s="19" t="e">
        <f>#REF!</f>
        <v>#REF!</v>
      </c>
      <c r="F10" s="20"/>
      <c r="G10" s="2"/>
      <c r="H10" s="2"/>
      <c r="I10" s="27"/>
      <c r="J10" s="2"/>
      <c r="K10" s="2"/>
      <c r="L10" s="2"/>
      <c r="M10" s="2"/>
      <c r="N10" s="2"/>
      <c r="O10" s="2"/>
      <c r="P10" s="2"/>
      <c r="Q10" s="2"/>
      <c r="R10" s="2"/>
      <c r="S10" s="2"/>
      <c r="T10" s="2"/>
      <c r="U10" s="2"/>
      <c r="V10" s="2"/>
      <c r="W10" s="2"/>
      <c r="X10" s="2"/>
      <c r="Y10" s="2"/>
      <c r="Z10" s="2"/>
    </row>
    <row r="11" spans="1:26" ht="24.75" customHeight="1">
      <c r="A11" s="17">
        <v>44622</v>
      </c>
      <c r="B11" s="17"/>
      <c r="C11" s="18" t="s">
        <v>19</v>
      </c>
      <c r="D11" s="19" t="e">
        <f>#REF!</f>
        <v>#REF!</v>
      </c>
      <c r="E11" s="19" t="e">
        <f>#REF!</f>
        <v>#REF!</v>
      </c>
      <c r="F11" s="20"/>
      <c r="G11" s="2"/>
      <c r="H11" s="2"/>
      <c r="I11" s="27"/>
      <c r="J11" s="2"/>
      <c r="K11" s="2"/>
      <c r="L11" s="2"/>
      <c r="M11" s="2"/>
      <c r="N11" s="2"/>
      <c r="O11" s="2"/>
      <c r="P11" s="2"/>
      <c r="Q11" s="2"/>
      <c r="R11" s="2"/>
      <c r="S11" s="2"/>
      <c r="T11" s="2"/>
      <c r="U11" s="2"/>
      <c r="V11" s="2"/>
      <c r="W11" s="2"/>
      <c r="X11" s="2"/>
      <c r="Y11" s="2"/>
      <c r="Z11" s="2"/>
    </row>
    <row r="12" spans="1:26" ht="22.5" customHeight="1">
      <c r="A12" s="17">
        <v>44653</v>
      </c>
      <c r="B12" s="17"/>
      <c r="C12" s="18" t="s">
        <v>20</v>
      </c>
      <c r="D12" s="28" t="e">
        <f t="shared" ref="D12:E12" si="3">D6-D7-D10-D11</f>
        <v>#REF!</v>
      </c>
      <c r="E12" s="28" t="e">
        <f t="shared" si="3"/>
        <v>#REF!</v>
      </c>
      <c r="F12" s="20"/>
      <c r="G12" s="2"/>
      <c r="H12" s="2"/>
      <c r="I12" s="27"/>
      <c r="J12" s="2"/>
      <c r="K12" s="2"/>
      <c r="L12" s="2"/>
      <c r="M12" s="2"/>
      <c r="N12" s="2"/>
      <c r="O12" s="2"/>
      <c r="P12" s="2"/>
      <c r="Q12" s="2"/>
      <c r="R12" s="2"/>
      <c r="S12" s="2"/>
      <c r="T12" s="2"/>
      <c r="U12" s="2"/>
      <c r="V12" s="2"/>
      <c r="W12" s="2"/>
      <c r="X12" s="2"/>
      <c r="Y12" s="2"/>
      <c r="Z12" s="2"/>
    </row>
    <row r="13" spans="1:26" ht="45" customHeight="1">
      <c r="A13" s="7">
        <v>3</v>
      </c>
      <c r="B13" s="7" t="s">
        <v>21</v>
      </c>
      <c r="C13" s="29" t="s">
        <v>22</v>
      </c>
      <c r="D13" s="30">
        <f>'B3-DA,CT có KLTT'!C8</f>
        <v>234</v>
      </c>
      <c r="E13" s="30">
        <f>'B3-DA,CT có KLTT'!E8</f>
        <v>21337.7624125</v>
      </c>
      <c r="F13" s="20"/>
      <c r="G13" s="2"/>
      <c r="H13" s="2"/>
      <c r="I13" s="2"/>
      <c r="J13" s="2"/>
      <c r="K13" s="2"/>
      <c r="L13" s="2"/>
      <c r="M13" s="2"/>
      <c r="N13" s="2"/>
      <c r="O13" s="2"/>
      <c r="P13" s="2"/>
      <c r="Q13" s="2"/>
      <c r="R13" s="2"/>
      <c r="S13" s="2"/>
      <c r="T13" s="2"/>
      <c r="U13" s="2"/>
      <c r="V13" s="2"/>
      <c r="W13" s="2"/>
      <c r="X13" s="2"/>
      <c r="Y13" s="2"/>
      <c r="Z13" s="2"/>
    </row>
    <row r="14" spans="1:26" ht="18.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8.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8.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8.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8.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8.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sheetData>
  <mergeCells count="3">
    <mergeCell ref="B1:F1"/>
    <mergeCell ref="A3:C3"/>
    <mergeCell ref="A4:C4"/>
  </mergeCells>
  <pageMargins left="0.7" right="0.7" top="0.75" bottom="0.75" header="0" footer="0"/>
  <pageSetup paperSize="9" scale="9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Z1040"/>
  <sheetViews>
    <sheetView workbookViewId="0">
      <pane ySplit="7" topLeftCell="A8" activePane="bottomLeft" state="frozen"/>
      <selection pane="bottomLeft" activeCell="B9" sqref="B9"/>
    </sheetView>
  </sheetViews>
  <sheetFormatPr defaultColWidth="14.44140625" defaultRowHeight="15" customHeight="1"/>
  <cols>
    <col min="1" max="1" width="7.109375" customWidth="1"/>
    <col min="2" max="2" width="32.44140625" customWidth="1"/>
    <col min="3" max="3" width="15.6640625" customWidth="1"/>
    <col min="4" max="4" width="15.33203125" customWidth="1"/>
    <col min="5" max="5" width="11" customWidth="1"/>
    <col min="6" max="6" width="11.88671875" customWidth="1"/>
    <col min="7" max="7" width="20.44140625" customWidth="1"/>
    <col min="8" max="8" width="35.109375" customWidth="1"/>
    <col min="9" max="9" width="46.5546875" customWidth="1"/>
    <col min="10" max="10" width="39.33203125" customWidth="1"/>
    <col min="11" max="12" width="27.5546875" customWidth="1"/>
    <col min="13" max="26" width="9.109375" customWidth="1"/>
  </cols>
  <sheetData>
    <row r="1" spans="1:26" ht="15.75" customHeight="1">
      <c r="A1" s="50"/>
      <c r="B1" s="51"/>
      <c r="C1" s="50"/>
      <c r="D1" s="52"/>
      <c r="E1" s="53"/>
      <c r="F1" s="52"/>
      <c r="G1" s="52"/>
      <c r="H1" s="52"/>
      <c r="I1" s="50"/>
      <c r="J1" s="315" t="s">
        <v>5241</v>
      </c>
      <c r="K1" s="312"/>
      <c r="L1" s="52"/>
      <c r="M1" s="52"/>
      <c r="N1" s="52"/>
      <c r="O1" s="52"/>
      <c r="P1" s="52"/>
      <c r="Q1" s="52"/>
      <c r="R1" s="52"/>
      <c r="S1" s="52"/>
      <c r="T1" s="52"/>
      <c r="U1" s="52"/>
      <c r="V1" s="52"/>
      <c r="W1" s="52"/>
      <c r="X1" s="52"/>
      <c r="Y1" s="52"/>
      <c r="Z1" s="52"/>
    </row>
    <row r="2" spans="1:26" ht="15.75" hidden="1" customHeight="1">
      <c r="A2" s="54" t="s">
        <v>24</v>
      </c>
      <c r="B2" s="54"/>
      <c r="C2" s="54"/>
      <c r="D2" s="54"/>
      <c r="E2" s="55"/>
      <c r="F2" s="54"/>
      <c r="G2" s="315" t="s">
        <v>25</v>
      </c>
      <c r="H2" s="311"/>
      <c r="I2" s="311"/>
      <c r="J2" s="311"/>
      <c r="K2" s="312"/>
      <c r="L2" s="52"/>
      <c r="M2" s="52"/>
      <c r="N2" s="52"/>
      <c r="O2" s="52"/>
      <c r="P2" s="52"/>
      <c r="Q2" s="52"/>
      <c r="R2" s="52"/>
      <c r="S2" s="52"/>
      <c r="T2" s="52"/>
      <c r="U2" s="52"/>
      <c r="V2" s="52"/>
      <c r="W2" s="52"/>
      <c r="X2" s="52"/>
      <c r="Y2" s="52"/>
      <c r="Z2" s="52"/>
    </row>
    <row r="3" spans="1:26" ht="15.75" customHeight="1">
      <c r="A3" s="54"/>
      <c r="B3" s="54"/>
      <c r="C3" s="50"/>
      <c r="D3" s="315"/>
      <c r="E3" s="311"/>
      <c r="F3" s="311"/>
      <c r="G3" s="311"/>
      <c r="H3" s="312"/>
      <c r="I3" s="50"/>
      <c r="J3" s="50"/>
      <c r="K3" s="50"/>
      <c r="L3" s="52"/>
      <c r="M3" s="52"/>
      <c r="N3" s="52"/>
      <c r="O3" s="52"/>
      <c r="P3" s="52"/>
      <c r="Q3" s="52"/>
      <c r="R3" s="52"/>
      <c r="S3" s="52"/>
      <c r="T3" s="52"/>
      <c r="U3" s="52"/>
      <c r="V3" s="52"/>
      <c r="W3" s="52"/>
      <c r="X3" s="52"/>
      <c r="Y3" s="52"/>
      <c r="Z3" s="52"/>
    </row>
    <row r="4" spans="1:26" ht="15.75" hidden="1" customHeight="1">
      <c r="A4" s="54" t="s">
        <v>5242</v>
      </c>
      <c r="B4" s="54"/>
      <c r="C4" s="54"/>
      <c r="D4" s="54"/>
      <c r="E4" s="54"/>
      <c r="F4" s="54"/>
      <c r="G4" s="54"/>
      <c r="H4" s="54"/>
      <c r="I4" s="54"/>
      <c r="J4" s="54"/>
      <c r="K4" s="54"/>
      <c r="L4" s="52"/>
      <c r="M4" s="52"/>
      <c r="N4" s="52"/>
      <c r="O4" s="52"/>
      <c r="P4" s="52"/>
      <c r="Q4" s="52"/>
      <c r="R4" s="52"/>
      <c r="S4" s="52"/>
      <c r="T4" s="52"/>
      <c r="U4" s="52"/>
      <c r="V4" s="52"/>
      <c r="W4" s="52"/>
      <c r="X4" s="52"/>
      <c r="Y4" s="52"/>
      <c r="Z4" s="52"/>
    </row>
    <row r="5" spans="1:26" ht="15.75" customHeight="1">
      <c r="A5" s="56"/>
      <c r="B5" s="57"/>
      <c r="C5" s="56"/>
      <c r="D5" s="52"/>
      <c r="E5" s="53"/>
      <c r="F5" s="52"/>
      <c r="G5" s="52"/>
      <c r="H5" s="52"/>
      <c r="I5" s="56"/>
      <c r="J5" s="56"/>
      <c r="K5" s="56"/>
      <c r="L5" s="52"/>
      <c r="M5" s="52"/>
      <c r="N5" s="52"/>
      <c r="O5" s="52"/>
      <c r="P5" s="52"/>
      <c r="Q5" s="52"/>
      <c r="R5" s="52"/>
      <c r="S5" s="52"/>
      <c r="T5" s="52"/>
      <c r="U5" s="52"/>
      <c r="V5" s="52"/>
      <c r="W5" s="52"/>
      <c r="X5" s="52"/>
      <c r="Y5" s="52"/>
      <c r="Z5" s="52"/>
    </row>
    <row r="6" spans="1:26" ht="15.75" customHeight="1">
      <c r="A6" s="40" t="s">
        <v>1</v>
      </c>
      <c r="B6" s="40" t="s">
        <v>5243</v>
      </c>
      <c r="C6" s="40" t="s">
        <v>27</v>
      </c>
      <c r="D6" s="40" t="s">
        <v>5244</v>
      </c>
      <c r="E6" s="58" t="s">
        <v>5245</v>
      </c>
      <c r="F6" s="40" t="s">
        <v>30</v>
      </c>
      <c r="G6" s="40" t="s">
        <v>5246</v>
      </c>
      <c r="H6" s="40" t="s">
        <v>5247</v>
      </c>
      <c r="I6" s="40" t="s">
        <v>5226</v>
      </c>
      <c r="J6" s="40" t="s">
        <v>5248</v>
      </c>
      <c r="K6" s="40" t="s">
        <v>6</v>
      </c>
      <c r="L6" s="59"/>
      <c r="M6" s="59"/>
      <c r="N6" s="52"/>
      <c r="O6" s="52"/>
      <c r="P6" s="52"/>
      <c r="Q6" s="52"/>
      <c r="R6" s="52"/>
      <c r="S6" s="52"/>
      <c r="T6" s="52"/>
      <c r="U6" s="52"/>
      <c r="V6" s="52"/>
      <c r="W6" s="52"/>
      <c r="X6" s="52"/>
      <c r="Y6" s="52"/>
      <c r="Z6" s="52"/>
    </row>
    <row r="7" spans="1:26" ht="15.75" customHeight="1">
      <c r="A7" s="45">
        <v>1</v>
      </c>
      <c r="B7" s="37">
        <v>2</v>
      </c>
      <c r="C7" s="45">
        <v>3</v>
      </c>
      <c r="D7" s="45">
        <v>4</v>
      </c>
      <c r="E7" s="60">
        <v>5</v>
      </c>
      <c r="F7" s="45">
        <v>6</v>
      </c>
      <c r="G7" s="45">
        <v>7</v>
      </c>
      <c r="H7" s="45">
        <v>8</v>
      </c>
      <c r="I7" s="45">
        <v>9</v>
      </c>
      <c r="J7" s="45">
        <v>10</v>
      </c>
      <c r="K7" s="45">
        <v>11</v>
      </c>
      <c r="L7" s="59"/>
      <c r="M7" s="59"/>
      <c r="N7" s="52"/>
      <c r="O7" s="52"/>
      <c r="P7" s="52"/>
      <c r="Q7" s="52"/>
      <c r="R7" s="52"/>
      <c r="S7" s="52"/>
      <c r="T7" s="52"/>
      <c r="U7" s="52"/>
      <c r="V7" s="52"/>
      <c r="W7" s="52"/>
      <c r="X7" s="52"/>
      <c r="Y7" s="52"/>
      <c r="Z7" s="52"/>
    </row>
    <row r="8" spans="1:26" ht="15.75" customHeight="1">
      <c r="A8" s="40" t="s">
        <v>34</v>
      </c>
      <c r="B8" s="40"/>
      <c r="C8" s="31">
        <f t="shared" ref="C8:K8" si="0">C9+C103+C158+C253+C310</f>
        <v>234</v>
      </c>
      <c r="D8" s="31">
        <f t="shared" si="0"/>
        <v>131</v>
      </c>
      <c r="E8" s="61">
        <f t="shared" si="0"/>
        <v>21337.7624125</v>
      </c>
      <c r="F8" s="36">
        <f t="shared" si="0"/>
        <v>137</v>
      </c>
      <c r="G8" s="36">
        <f t="shared" si="0"/>
        <v>109</v>
      </c>
      <c r="H8" s="36">
        <f t="shared" si="0"/>
        <v>166</v>
      </c>
      <c r="I8" s="36">
        <f t="shared" si="0"/>
        <v>57</v>
      </c>
      <c r="J8" s="36">
        <f t="shared" si="0"/>
        <v>109</v>
      </c>
      <c r="K8" s="36">
        <f t="shared" si="0"/>
        <v>52</v>
      </c>
      <c r="L8" s="59"/>
      <c r="M8" s="59"/>
      <c r="N8" s="52"/>
      <c r="O8" s="52"/>
      <c r="P8" s="52"/>
      <c r="Q8" s="52"/>
      <c r="R8" s="52"/>
      <c r="S8" s="52"/>
      <c r="T8" s="52"/>
      <c r="U8" s="52"/>
      <c r="V8" s="52"/>
      <c r="W8" s="52"/>
      <c r="X8" s="52"/>
      <c r="Y8" s="52"/>
      <c r="Z8" s="52"/>
    </row>
    <row r="9" spans="1:26" ht="24" customHeight="1">
      <c r="A9" s="40" t="s">
        <v>5227</v>
      </c>
      <c r="B9" s="62" t="s">
        <v>5228</v>
      </c>
      <c r="C9" s="36">
        <f t="shared" ref="C9:K9" si="1">C10+C17+C35+C44+C51</f>
        <v>81</v>
      </c>
      <c r="D9" s="36">
        <f t="shared" si="1"/>
        <v>62</v>
      </c>
      <c r="E9" s="63">
        <f t="shared" si="1"/>
        <v>1415.7358200000001</v>
      </c>
      <c r="F9" s="36">
        <f t="shared" si="1"/>
        <v>65</v>
      </c>
      <c r="G9" s="36">
        <f t="shared" si="1"/>
        <v>53</v>
      </c>
      <c r="H9" s="36">
        <f t="shared" si="1"/>
        <v>76</v>
      </c>
      <c r="I9" s="36">
        <f t="shared" si="1"/>
        <v>24</v>
      </c>
      <c r="J9" s="36">
        <f t="shared" si="1"/>
        <v>68</v>
      </c>
      <c r="K9" s="36">
        <f t="shared" si="1"/>
        <v>36</v>
      </c>
      <c r="L9" s="59"/>
      <c r="M9" s="59"/>
      <c r="N9" s="52"/>
      <c r="O9" s="52"/>
      <c r="P9" s="52"/>
      <c r="Q9" s="52"/>
      <c r="R9" s="52"/>
      <c r="S9" s="52"/>
      <c r="T9" s="52"/>
      <c r="U9" s="52"/>
      <c r="V9" s="52"/>
      <c r="W9" s="52"/>
      <c r="X9" s="52"/>
      <c r="Y9" s="52"/>
      <c r="Z9" s="52"/>
    </row>
    <row r="10" spans="1:26" ht="21.75" customHeight="1">
      <c r="A10" s="35" t="s">
        <v>36</v>
      </c>
      <c r="B10" s="62" t="s">
        <v>46</v>
      </c>
      <c r="C10" s="40">
        <f t="shared" ref="C10:D10" si="2">COUNTA(C11:C16)</f>
        <v>3</v>
      </c>
      <c r="D10" s="40">
        <f t="shared" si="2"/>
        <v>2</v>
      </c>
      <c r="E10" s="58">
        <f>SUM(E11:E16)</f>
        <v>7.6140000000000008</v>
      </c>
      <c r="F10" s="40">
        <f t="shared" ref="F10:K10" si="3">COUNTA(F11:F16)</f>
        <v>3</v>
      </c>
      <c r="G10" s="40">
        <f t="shared" si="3"/>
        <v>3</v>
      </c>
      <c r="H10" s="40">
        <f t="shared" si="3"/>
        <v>3</v>
      </c>
      <c r="I10" s="40">
        <f t="shared" si="3"/>
        <v>5</v>
      </c>
      <c r="J10" s="40">
        <f t="shared" si="3"/>
        <v>6</v>
      </c>
      <c r="K10" s="40">
        <f t="shared" si="3"/>
        <v>6</v>
      </c>
      <c r="L10" s="59"/>
      <c r="M10" s="59"/>
      <c r="N10" s="52"/>
      <c r="O10" s="52"/>
      <c r="P10" s="52"/>
      <c r="Q10" s="52"/>
      <c r="R10" s="52"/>
      <c r="S10" s="52"/>
      <c r="T10" s="52"/>
      <c r="U10" s="52"/>
      <c r="V10" s="52"/>
      <c r="W10" s="52"/>
      <c r="X10" s="52"/>
      <c r="Y10" s="52"/>
      <c r="Z10" s="52"/>
    </row>
    <row r="11" spans="1:26" ht="58.5" customHeight="1">
      <c r="A11" s="35">
        <v>1</v>
      </c>
      <c r="B11" s="32" t="s">
        <v>5249</v>
      </c>
      <c r="C11" s="35" t="s">
        <v>5250</v>
      </c>
      <c r="D11" s="35" t="s">
        <v>5251</v>
      </c>
      <c r="E11" s="64">
        <v>4.12</v>
      </c>
      <c r="F11" s="35" t="s">
        <v>5252</v>
      </c>
      <c r="G11" s="35" t="s">
        <v>5253</v>
      </c>
      <c r="H11" s="35" t="s">
        <v>5254</v>
      </c>
      <c r="I11" s="35" t="s">
        <v>5255</v>
      </c>
      <c r="J11" s="35" t="s">
        <v>5256</v>
      </c>
      <c r="K11" s="35" t="s">
        <v>5257</v>
      </c>
      <c r="L11" s="59"/>
      <c r="M11" s="59"/>
      <c r="N11" s="52"/>
      <c r="O11" s="52"/>
      <c r="P11" s="52"/>
      <c r="Q11" s="52"/>
      <c r="R11" s="52"/>
      <c r="S11" s="52"/>
      <c r="T11" s="52"/>
      <c r="U11" s="52"/>
      <c r="V11" s="52"/>
      <c r="W11" s="52"/>
      <c r="X11" s="52"/>
      <c r="Y11" s="52"/>
      <c r="Z11" s="52"/>
    </row>
    <row r="12" spans="1:26" ht="70.5" customHeight="1">
      <c r="A12" s="35"/>
      <c r="B12" s="32"/>
      <c r="C12" s="35"/>
      <c r="D12" s="35"/>
      <c r="E12" s="64"/>
      <c r="F12" s="35"/>
      <c r="G12" s="35"/>
      <c r="H12" s="35"/>
      <c r="I12" s="35" t="s">
        <v>5258</v>
      </c>
      <c r="J12" s="35" t="s">
        <v>5259</v>
      </c>
      <c r="K12" s="35" t="s">
        <v>837</v>
      </c>
      <c r="L12" s="59"/>
      <c r="M12" s="59"/>
      <c r="N12" s="52"/>
      <c r="O12" s="52"/>
      <c r="P12" s="52"/>
      <c r="Q12" s="52"/>
      <c r="R12" s="52"/>
      <c r="S12" s="52"/>
      <c r="T12" s="52"/>
      <c r="U12" s="52"/>
      <c r="V12" s="52"/>
      <c r="W12" s="52"/>
      <c r="X12" s="52"/>
      <c r="Y12" s="52"/>
      <c r="Z12" s="52"/>
    </row>
    <row r="13" spans="1:26" ht="15.75" customHeight="1">
      <c r="A13" s="35">
        <v>2</v>
      </c>
      <c r="B13" s="32" t="s">
        <v>5260</v>
      </c>
      <c r="C13" s="35" t="s">
        <v>5261</v>
      </c>
      <c r="D13" s="35" t="s">
        <v>5262</v>
      </c>
      <c r="E13" s="64">
        <v>3.44</v>
      </c>
      <c r="F13" s="35" t="s">
        <v>5263</v>
      </c>
      <c r="G13" s="35" t="s">
        <v>5264</v>
      </c>
      <c r="H13" s="35" t="s">
        <v>5265</v>
      </c>
      <c r="I13" s="35" t="s">
        <v>5266</v>
      </c>
      <c r="J13" s="35" t="s">
        <v>5267</v>
      </c>
      <c r="K13" s="35" t="s">
        <v>5268</v>
      </c>
      <c r="L13" s="59"/>
      <c r="M13" s="59"/>
      <c r="N13" s="52"/>
      <c r="O13" s="52"/>
      <c r="P13" s="52"/>
      <c r="Q13" s="52"/>
      <c r="R13" s="52"/>
      <c r="S13" s="52"/>
      <c r="T13" s="52"/>
      <c r="U13" s="52"/>
      <c r="V13" s="52"/>
      <c r="W13" s="52"/>
      <c r="X13" s="52"/>
      <c r="Y13" s="52"/>
      <c r="Z13" s="52"/>
    </row>
    <row r="14" spans="1:26" ht="15.75" customHeight="1">
      <c r="A14" s="35"/>
      <c r="B14" s="32"/>
      <c r="C14" s="35"/>
      <c r="D14" s="35"/>
      <c r="E14" s="64"/>
      <c r="F14" s="35"/>
      <c r="G14" s="35"/>
      <c r="H14" s="35"/>
      <c r="I14" s="35" t="s">
        <v>5269</v>
      </c>
      <c r="J14" s="35" t="s">
        <v>5270</v>
      </c>
      <c r="K14" s="35" t="s">
        <v>5268</v>
      </c>
      <c r="L14" s="59"/>
      <c r="M14" s="59"/>
      <c r="N14" s="52"/>
      <c r="O14" s="52"/>
      <c r="P14" s="52"/>
      <c r="Q14" s="52"/>
      <c r="R14" s="52"/>
      <c r="S14" s="52"/>
      <c r="T14" s="52"/>
      <c r="U14" s="52"/>
      <c r="V14" s="52"/>
      <c r="W14" s="52"/>
      <c r="X14" s="52"/>
      <c r="Y14" s="52"/>
      <c r="Z14" s="52"/>
    </row>
    <row r="15" spans="1:26" ht="15.75" customHeight="1">
      <c r="A15" s="35"/>
      <c r="B15" s="32"/>
      <c r="C15" s="35"/>
      <c r="D15" s="35"/>
      <c r="E15" s="64"/>
      <c r="F15" s="35"/>
      <c r="G15" s="35"/>
      <c r="H15" s="35"/>
      <c r="I15" s="35"/>
      <c r="J15" s="35" t="s">
        <v>5271</v>
      </c>
      <c r="K15" s="35" t="s">
        <v>5268</v>
      </c>
      <c r="L15" s="59"/>
      <c r="M15" s="59"/>
      <c r="N15" s="52"/>
      <c r="O15" s="52"/>
      <c r="P15" s="52"/>
      <c r="Q15" s="52"/>
      <c r="R15" s="52"/>
      <c r="S15" s="52"/>
      <c r="T15" s="52"/>
      <c r="U15" s="52"/>
      <c r="V15" s="52"/>
      <c r="W15" s="52"/>
      <c r="X15" s="52"/>
      <c r="Y15" s="52"/>
      <c r="Z15" s="52"/>
    </row>
    <row r="16" spans="1:26" ht="15.75" customHeight="1">
      <c r="A16" s="35">
        <v>3</v>
      </c>
      <c r="B16" s="32" t="s">
        <v>5272</v>
      </c>
      <c r="C16" s="35" t="s">
        <v>5273</v>
      </c>
      <c r="D16" s="35"/>
      <c r="E16" s="64">
        <v>5.3999999999999999E-2</v>
      </c>
      <c r="F16" s="35" t="s">
        <v>5274</v>
      </c>
      <c r="G16" s="35" t="s">
        <v>5275</v>
      </c>
      <c r="H16" s="35" t="s">
        <v>5276</v>
      </c>
      <c r="I16" s="35" t="s">
        <v>5277</v>
      </c>
      <c r="J16" s="35" t="s">
        <v>5278</v>
      </c>
      <c r="K16" s="35" t="s">
        <v>5268</v>
      </c>
      <c r="L16" s="59"/>
      <c r="M16" s="59"/>
      <c r="N16" s="52"/>
      <c r="O16" s="52"/>
      <c r="P16" s="52"/>
      <c r="Q16" s="52"/>
      <c r="R16" s="52"/>
      <c r="S16" s="52"/>
      <c r="T16" s="52"/>
      <c r="U16" s="52"/>
      <c r="V16" s="52"/>
      <c r="W16" s="52"/>
      <c r="X16" s="52"/>
      <c r="Y16" s="52"/>
      <c r="Z16" s="52"/>
    </row>
    <row r="17" spans="1:26" ht="15.75" customHeight="1">
      <c r="A17" s="40" t="s">
        <v>45</v>
      </c>
      <c r="B17" s="62" t="s">
        <v>62</v>
      </c>
      <c r="C17" s="40">
        <f>COUNTA(C18:C34)</f>
        <v>16</v>
      </c>
      <c r="D17" s="40"/>
      <c r="E17" s="58">
        <f>SUM(E19:E34)</f>
        <v>197.78722999999999</v>
      </c>
      <c r="F17" s="35">
        <f t="shared" ref="F17:K17" si="4">COUNTA(F18:F34)</f>
        <v>5</v>
      </c>
      <c r="G17" s="35">
        <f t="shared" si="4"/>
        <v>1</v>
      </c>
      <c r="H17" s="35">
        <f t="shared" si="4"/>
        <v>15</v>
      </c>
      <c r="I17" s="35">
        <f t="shared" si="4"/>
        <v>2</v>
      </c>
      <c r="J17" s="35">
        <f t="shared" si="4"/>
        <v>16</v>
      </c>
      <c r="K17" s="35">
        <f t="shared" si="4"/>
        <v>0</v>
      </c>
      <c r="L17" s="59"/>
      <c r="M17" s="59"/>
      <c r="N17" s="52"/>
      <c r="O17" s="52"/>
      <c r="P17" s="52"/>
      <c r="Q17" s="52"/>
      <c r="R17" s="52"/>
      <c r="S17" s="52"/>
      <c r="T17" s="52"/>
      <c r="U17" s="52"/>
      <c r="V17" s="52"/>
      <c r="W17" s="52"/>
      <c r="X17" s="52"/>
      <c r="Y17" s="52"/>
      <c r="Z17" s="52"/>
    </row>
    <row r="18" spans="1:26" ht="15.75" customHeight="1">
      <c r="A18" s="35" t="s">
        <v>35</v>
      </c>
      <c r="B18" s="32" t="s">
        <v>5279</v>
      </c>
      <c r="C18" s="35"/>
      <c r="D18" s="35"/>
      <c r="E18" s="64"/>
      <c r="F18" s="35"/>
      <c r="G18" s="35"/>
      <c r="H18" s="35"/>
      <c r="I18" s="35"/>
      <c r="J18" s="35"/>
      <c r="K18" s="35"/>
      <c r="L18" s="59"/>
      <c r="M18" s="59"/>
      <c r="N18" s="52"/>
      <c r="O18" s="52"/>
      <c r="P18" s="52"/>
      <c r="Q18" s="52"/>
      <c r="R18" s="52"/>
      <c r="S18" s="52"/>
      <c r="T18" s="52"/>
      <c r="U18" s="52"/>
      <c r="V18" s="52"/>
      <c r="W18" s="52"/>
      <c r="X18" s="52"/>
      <c r="Y18" s="52"/>
      <c r="Z18" s="52"/>
    </row>
    <row r="19" spans="1:26" ht="15.75" customHeight="1">
      <c r="A19" s="35">
        <v>1</v>
      </c>
      <c r="B19" s="32" t="s">
        <v>63</v>
      </c>
      <c r="C19" s="35" t="s">
        <v>64</v>
      </c>
      <c r="D19" s="35" t="s">
        <v>66</v>
      </c>
      <c r="E19" s="64">
        <v>4.7672400000000001</v>
      </c>
      <c r="F19" s="35" t="s">
        <v>67</v>
      </c>
      <c r="G19" s="35" t="s">
        <v>5280</v>
      </c>
      <c r="H19" s="35" t="s">
        <v>68</v>
      </c>
      <c r="I19" s="35"/>
      <c r="J19" s="35" t="s">
        <v>69</v>
      </c>
      <c r="K19" s="35"/>
      <c r="L19" s="59"/>
      <c r="M19" s="59">
        <v>47672.4</v>
      </c>
      <c r="N19" s="52"/>
      <c r="O19" s="52"/>
      <c r="P19" s="52"/>
      <c r="Q19" s="52"/>
      <c r="R19" s="52"/>
      <c r="S19" s="52"/>
      <c r="T19" s="52"/>
      <c r="U19" s="52"/>
      <c r="V19" s="52"/>
      <c r="W19" s="52"/>
      <c r="X19" s="52"/>
      <c r="Y19" s="52"/>
      <c r="Z19" s="52"/>
    </row>
    <row r="20" spans="1:26" ht="15.75" customHeight="1">
      <c r="A20" s="35">
        <v>2</v>
      </c>
      <c r="B20" s="32" t="s">
        <v>70</v>
      </c>
      <c r="C20" s="35" t="s">
        <v>71</v>
      </c>
      <c r="D20" s="35" t="s">
        <v>73</v>
      </c>
      <c r="E20" s="65">
        <v>5.8013000000000003</v>
      </c>
      <c r="F20" s="35" t="s">
        <v>74</v>
      </c>
      <c r="G20" s="35"/>
      <c r="H20" s="35" t="s">
        <v>68</v>
      </c>
      <c r="I20" s="35"/>
      <c r="J20" s="35" t="s">
        <v>69</v>
      </c>
      <c r="K20" s="35"/>
      <c r="L20" s="59"/>
      <c r="M20" s="59">
        <v>58013</v>
      </c>
      <c r="N20" s="52"/>
      <c r="O20" s="52"/>
      <c r="P20" s="52"/>
      <c r="Q20" s="52"/>
      <c r="R20" s="52"/>
      <c r="S20" s="52"/>
      <c r="T20" s="52"/>
      <c r="U20" s="52"/>
      <c r="V20" s="52"/>
      <c r="W20" s="52"/>
      <c r="X20" s="52"/>
      <c r="Y20" s="52"/>
      <c r="Z20" s="52"/>
    </row>
    <row r="21" spans="1:26" ht="15.75" customHeight="1">
      <c r="A21" s="35">
        <v>3</v>
      </c>
      <c r="B21" s="32" t="s">
        <v>75</v>
      </c>
      <c r="C21" s="35" t="s">
        <v>76</v>
      </c>
      <c r="D21" s="35" t="s">
        <v>77</v>
      </c>
      <c r="E21" s="65">
        <v>5.6859199999999994</v>
      </c>
      <c r="F21" s="35" t="s">
        <v>74</v>
      </c>
      <c r="G21" s="35"/>
      <c r="H21" s="35" t="s">
        <v>68</v>
      </c>
      <c r="I21" s="35" t="s">
        <v>5281</v>
      </c>
      <c r="J21" s="35" t="s">
        <v>78</v>
      </c>
      <c r="K21" s="35"/>
      <c r="L21" s="59"/>
      <c r="M21" s="59">
        <v>56859.199999999997</v>
      </c>
      <c r="N21" s="52"/>
      <c r="O21" s="52"/>
      <c r="P21" s="52"/>
      <c r="Q21" s="52"/>
      <c r="R21" s="52"/>
      <c r="S21" s="52"/>
      <c r="T21" s="52"/>
      <c r="U21" s="52"/>
      <c r="V21" s="52"/>
      <c r="W21" s="52"/>
      <c r="X21" s="52"/>
      <c r="Y21" s="52"/>
      <c r="Z21" s="52"/>
    </row>
    <row r="22" spans="1:26" ht="15.75" customHeight="1">
      <c r="A22" s="35">
        <v>4</v>
      </c>
      <c r="B22" s="32" t="s">
        <v>80</v>
      </c>
      <c r="C22" s="35" t="s">
        <v>81</v>
      </c>
      <c r="D22" s="35" t="s">
        <v>82</v>
      </c>
      <c r="E22" s="65">
        <v>1.5699299999999998</v>
      </c>
      <c r="F22" s="35" t="s">
        <v>74</v>
      </c>
      <c r="G22" s="35"/>
      <c r="H22" s="35" t="s">
        <v>68</v>
      </c>
      <c r="I22" s="35" t="s">
        <v>84</v>
      </c>
      <c r="J22" s="35" t="s">
        <v>83</v>
      </c>
      <c r="K22" s="35"/>
      <c r="L22" s="59"/>
      <c r="M22" s="59">
        <v>15699.3</v>
      </c>
      <c r="N22" s="52"/>
      <c r="O22" s="52"/>
      <c r="P22" s="52"/>
      <c r="Q22" s="52"/>
      <c r="R22" s="52"/>
      <c r="S22" s="52"/>
      <c r="T22" s="52"/>
      <c r="U22" s="52"/>
      <c r="V22" s="52"/>
      <c r="W22" s="52"/>
      <c r="X22" s="52"/>
      <c r="Y22" s="52"/>
      <c r="Z22" s="52"/>
    </row>
    <row r="23" spans="1:26" ht="15.75" customHeight="1">
      <c r="A23" s="35">
        <v>5</v>
      </c>
      <c r="B23" s="32" t="s">
        <v>85</v>
      </c>
      <c r="C23" s="35" t="s">
        <v>86</v>
      </c>
      <c r="D23" s="35" t="s">
        <v>88</v>
      </c>
      <c r="E23" s="65">
        <v>4.6507300000000003</v>
      </c>
      <c r="F23" s="35" t="s">
        <v>89</v>
      </c>
      <c r="G23" s="35"/>
      <c r="H23" s="35" t="s">
        <v>68</v>
      </c>
      <c r="I23" s="35"/>
      <c r="J23" s="35" t="s">
        <v>90</v>
      </c>
      <c r="K23" s="35"/>
      <c r="L23" s="59"/>
      <c r="M23" s="59">
        <v>46507.3</v>
      </c>
      <c r="N23" s="52"/>
      <c r="O23" s="52"/>
      <c r="P23" s="52"/>
      <c r="Q23" s="52"/>
      <c r="R23" s="52"/>
      <c r="S23" s="52"/>
      <c r="T23" s="52"/>
      <c r="U23" s="52"/>
      <c r="V23" s="52"/>
      <c r="W23" s="52"/>
      <c r="X23" s="52"/>
      <c r="Y23" s="52"/>
      <c r="Z23" s="52"/>
    </row>
    <row r="24" spans="1:26" ht="61.5" customHeight="1">
      <c r="A24" s="35">
        <v>6</v>
      </c>
      <c r="B24" s="32" t="s">
        <v>91</v>
      </c>
      <c r="C24" s="35" t="s">
        <v>92</v>
      </c>
      <c r="D24" s="35" t="s">
        <v>93</v>
      </c>
      <c r="E24" s="65">
        <v>1.98207</v>
      </c>
      <c r="F24" s="35"/>
      <c r="G24" s="35"/>
      <c r="H24" s="35" t="s">
        <v>94</v>
      </c>
      <c r="I24" s="35"/>
      <c r="J24" s="35" t="s">
        <v>5282</v>
      </c>
      <c r="K24" s="35"/>
      <c r="L24" s="59"/>
      <c r="M24" s="59">
        <v>19820.7</v>
      </c>
      <c r="N24" s="52"/>
      <c r="O24" s="52"/>
      <c r="P24" s="52"/>
      <c r="Q24" s="52"/>
      <c r="R24" s="52"/>
      <c r="S24" s="52"/>
      <c r="T24" s="52"/>
      <c r="U24" s="52"/>
      <c r="V24" s="52"/>
      <c r="W24" s="52"/>
      <c r="X24" s="52"/>
      <c r="Y24" s="52"/>
      <c r="Z24" s="52"/>
    </row>
    <row r="25" spans="1:26" ht="15.75" customHeight="1">
      <c r="A25" s="35">
        <v>7</v>
      </c>
      <c r="B25" s="32" t="s">
        <v>95</v>
      </c>
      <c r="C25" s="35" t="s">
        <v>92</v>
      </c>
      <c r="D25" s="35" t="s">
        <v>96</v>
      </c>
      <c r="E25" s="65">
        <v>3.0599999999999999E-2</v>
      </c>
      <c r="F25" s="35"/>
      <c r="G25" s="35"/>
      <c r="H25" s="35" t="s">
        <v>94</v>
      </c>
      <c r="I25" s="35"/>
      <c r="J25" s="35" t="s">
        <v>98</v>
      </c>
      <c r="K25" s="35"/>
      <c r="L25" s="59"/>
      <c r="M25" s="59">
        <v>306</v>
      </c>
      <c r="N25" s="52"/>
      <c r="O25" s="52"/>
      <c r="P25" s="52"/>
      <c r="Q25" s="52"/>
      <c r="R25" s="52"/>
      <c r="S25" s="52"/>
      <c r="T25" s="52"/>
      <c r="U25" s="52"/>
      <c r="V25" s="52"/>
      <c r="W25" s="52"/>
      <c r="X25" s="52"/>
      <c r="Y25" s="52"/>
      <c r="Z25" s="52"/>
    </row>
    <row r="26" spans="1:26" ht="15.75" customHeight="1">
      <c r="A26" s="35">
        <v>8</v>
      </c>
      <c r="B26" s="32" t="s">
        <v>99</v>
      </c>
      <c r="C26" s="35" t="s">
        <v>100</v>
      </c>
      <c r="D26" s="35" t="s">
        <v>102</v>
      </c>
      <c r="E26" s="65">
        <v>65.97</v>
      </c>
      <c r="F26" s="35"/>
      <c r="G26" s="35"/>
      <c r="H26" s="35" t="s">
        <v>103</v>
      </c>
      <c r="I26" s="35"/>
      <c r="J26" s="35" t="s">
        <v>104</v>
      </c>
      <c r="K26" s="35"/>
      <c r="L26" s="59"/>
      <c r="M26" s="59"/>
      <c r="N26" s="52"/>
      <c r="O26" s="52"/>
      <c r="P26" s="52"/>
      <c r="Q26" s="52"/>
      <c r="R26" s="52"/>
      <c r="S26" s="52"/>
      <c r="T26" s="52"/>
      <c r="U26" s="52"/>
      <c r="V26" s="52"/>
      <c r="W26" s="52"/>
      <c r="X26" s="52"/>
      <c r="Y26" s="52"/>
      <c r="Z26" s="52"/>
    </row>
    <row r="27" spans="1:26" ht="15.75" customHeight="1">
      <c r="A27" s="35">
        <v>9</v>
      </c>
      <c r="B27" s="32" t="s">
        <v>105</v>
      </c>
      <c r="C27" s="35" t="s">
        <v>106</v>
      </c>
      <c r="D27" s="35"/>
      <c r="E27" s="65">
        <v>58</v>
      </c>
      <c r="F27" s="35"/>
      <c r="G27" s="35"/>
      <c r="H27" s="35"/>
      <c r="I27" s="35"/>
      <c r="J27" s="35" t="s">
        <v>108</v>
      </c>
      <c r="K27" s="35"/>
      <c r="L27" s="59"/>
      <c r="M27" s="59"/>
      <c r="N27" s="52"/>
      <c r="O27" s="52"/>
      <c r="P27" s="52"/>
      <c r="Q27" s="52"/>
      <c r="R27" s="52"/>
      <c r="S27" s="52"/>
      <c r="T27" s="52"/>
      <c r="U27" s="52"/>
      <c r="V27" s="52"/>
      <c r="W27" s="52"/>
      <c r="X27" s="52"/>
      <c r="Y27" s="52"/>
      <c r="Z27" s="52"/>
    </row>
    <row r="28" spans="1:26" ht="15.75" customHeight="1">
      <c r="A28" s="35">
        <v>10</v>
      </c>
      <c r="B28" s="32" t="s">
        <v>109</v>
      </c>
      <c r="C28" s="35" t="s">
        <v>110</v>
      </c>
      <c r="D28" s="35"/>
      <c r="E28" s="65">
        <v>20.6</v>
      </c>
      <c r="F28" s="35"/>
      <c r="G28" s="35"/>
      <c r="H28" s="35" t="s">
        <v>112</v>
      </c>
      <c r="I28" s="35"/>
      <c r="J28" s="35" t="s">
        <v>113</v>
      </c>
      <c r="K28" s="35"/>
      <c r="L28" s="59"/>
      <c r="M28" s="59"/>
      <c r="N28" s="52"/>
      <c r="O28" s="52"/>
      <c r="P28" s="52"/>
      <c r="Q28" s="52"/>
      <c r="R28" s="52"/>
      <c r="S28" s="52"/>
      <c r="T28" s="52"/>
      <c r="U28" s="52"/>
      <c r="V28" s="52"/>
      <c r="W28" s="52"/>
      <c r="X28" s="52"/>
      <c r="Y28" s="52"/>
      <c r="Z28" s="52"/>
    </row>
    <row r="29" spans="1:26" ht="15.75" customHeight="1">
      <c r="A29" s="35">
        <v>11</v>
      </c>
      <c r="B29" s="32" t="s">
        <v>115</v>
      </c>
      <c r="C29" s="35" t="s">
        <v>116</v>
      </c>
      <c r="D29" s="35"/>
      <c r="E29" s="65">
        <v>7.07</v>
      </c>
      <c r="F29" s="35"/>
      <c r="G29" s="35"/>
      <c r="H29" s="35" t="s">
        <v>112</v>
      </c>
      <c r="I29" s="35"/>
      <c r="J29" s="35" t="s">
        <v>113</v>
      </c>
      <c r="K29" s="35"/>
      <c r="L29" s="59"/>
      <c r="M29" s="59"/>
      <c r="N29" s="52"/>
      <c r="O29" s="52"/>
      <c r="P29" s="52"/>
      <c r="Q29" s="52"/>
      <c r="R29" s="52"/>
      <c r="S29" s="52"/>
      <c r="T29" s="52"/>
      <c r="U29" s="52"/>
      <c r="V29" s="52"/>
      <c r="W29" s="52"/>
      <c r="X29" s="52"/>
      <c r="Y29" s="52"/>
      <c r="Z29" s="52"/>
    </row>
    <row r="30" spans="1:26" ht="15.75" customHeight="1">
      <c r="A30" s="35">
        <v>12</v>
      </c>
      <c r="B30" s="32" t="s">
        <v>118</v>
      </c>
      <c r="C30" s="35" t="s">
        <v>119</v>
      </c>
      <c r="D30" s="35"/>
      <c r="E30" s="65">
        <v>5.2</v>
      </c>
      <c r="F30" s="35"/>
      <c r="G30" s="35"/>
      <c r="H30" s="35" t="s">
        <v>112</v>
      </c>
      <c r="I30" s="35"/>
      <c r="J30" s="35" t="s">
        <v>113</v>
      </c>
      <c r="K30" s="35"/>
      <c r="L30" s="59"/>
      <c r="M30" s="59"/>
      <c r="N30" s="52"/>
      <c r="O30" s="52"/>
      <c r="P30" s="52"/>
      <c r="Q30" s="52"/>
      <c r="R30" s="52"/>
      <c r="S30" s="52"/>
      <c r="T30" s="52"/>
      <c r="U30" s="52"/>
      <c r="V30" s="52"/>
      <c r="W30" s="52"/>
      <c r="X30" s="52"/>
      <c r="Y30" s="52"/>
      <c r="Z30" s="52"/>
    </row>
    <row r="31" spans="1:26" ht="15.75" customHeight="1">
      <c r="A31" s="35">
        <v>13</v>
      </c>
      <c r="B31" s="32" t="s">
        <v>122</v>
      </c>
      <c r="C31" s="35" t="s">
        <v>123</v>
      </c>
      <c r="D31" s="35"/>
      <c r="E31" s="65"/>
      <c r="F31" s="35"/>
      <c r="G31" s="35"/>
      <c r="H31" s="35" t="s">
        <v>112</v>
      </c>
      <c r="I31" s="35"/>
      <c r="J31" s="35" t="s">
        <v>113</v>
      </c>
      <c r="K31" s="35"/>
      <c r="L31" s="59"/>
      <c r="M31" s="59"/>
      <c r="N31" s="52"/>
      <c r="O31" s="52"/>
      <c r="P31" s="52"/>
      <c r="Q31" s="52"/>
      <c r="R31" s="52"/>
      <c r="S31" s="52"/>
      <c r="T31" s="52"/>
      <c r="U31" s="52"/>
      <c r="V31" s="52"/>
      <c r="W31" s="52"/>
      <c r="X31" s="52"/>
      <c r="Y31" s="52"/>
      <c r="Z31" s="52"/>
    </row>
    <row r="32" spans="1:26" ht="15.75" customHeight="1">
      <c r="A32" s="35">
        <v>14</v>
      </c>
      <c r="B32" s="32" t="s">
        <v>125</v>
      </c>
      <c r="C32" s="35" t="s">
        <v>126</v>
      </c>
      <c r="D32" s="35"/>
      <c r="E32" s="66">
        <v>13.31611</v>
      </c>
      <c r="F32" s="35"/>
      <c r="G32" s="35"/>
      <c r="H32" s="35" t="s">
        <v>112</v>
      </c>
      <c r="I32" s="35"/>
      <c r="J32" s="35" t="s">
        <v>113</v>
      </c>
      <c r="K32" s="35"/>
      <c r="L32" s="59"/>
      <c r="M32" s="59">
        <v>133161.1</v>
      </c>
      <c r="N32" s="52"/>
      <c r="O32" s="52"/>
      <c r="P32" s="52"/>
      <c r="Q32" s="52"/>
      <c r="R32" s="52"/>
      <c r="S32" s="52"/>
      <c r="T32" s="52"/>
      <c r="U32" s="52"/>
      <c r="V32" s="52"/>
      <c r="W32" s="52"/>
      <c r="X32" s="52"/>
      <c r="Y32" s="52"/>
      <c r="Z32" s="52"/>
    </row>
    <row r="33" spans="1:26" ht="15.75" customHeight="1">
      <c r="A33" s="35">
        <v>15</v>
      </c>
      <c r="B33" s="32" t="s">
        <v>128</v>
      </c>
      <c r="C33" s="35" t="s">
        <v>129</v>
      </c>
      <c r="D33" s="35"/>
      <c r="E33" s="67">
        <v>1.8433299999999999</v>
      </c>
      <c r="F33" s="35"/>
      <c r="G33" s="35"/>
      <c r="H33" s="35" t="s">
        <v>112</v>
      </c>
      <c r="I33" s="35"/>
      <c r="J33" s="35" t="s">
        <v>113</v>
      </c>
      <c r="K33" s="35"/>
      <c r="L33" s="59"/>
      <c r="M33" s="59">
        <v>18433.3</v>
      </c>
      <c r="N33" s="52"/>
      <c r="O33" s="52"/>
      <c r="P33" s="52"/>
      <c r="Q33" s="52"/>
      <c r="R33" s="52"/>
      <c r="S33" s="52"/>
      <c r="T33" s="52"/>
      <c r="U33" s="52"/>
      <c r="V33" s="52"/>
      <c r="W33" s="52"/>
      <c r="X33" s="52"/>
      <c r="Y33" s="52"/>
      <c r="Z33" s="52"/>
    </row>
    <row r="34" spans="1:26" ht="15.75" customHeight="1">
      <c r="A34" s="35">
        <v>16</v>
      </c>
      <c r="B34" s="32" t="s">
        <v>131</v>
      </c>
      <c r="C34" s="35" t="s">
        <v>132</v>
      </c>
      <c r="D34" s="35"/>
      <c r="E34" s="67">
        <v>1.3</v>
      </c>
      <c r="F34" s="35"/>
      <c r="G34" s="35"/>
      <c r="H34" s="35" t="s">
        <v>112</v>
      </c>
      <c r="I34" s="35"/>
      <c r="J34" s="35" t="s">
        <v>113</v>
      </c>
      <c r="K34" s="35"/>
      <c r="L34" s="59"/>
      <c r="M34" s="59">
        <v>13000</v>
      </c>
      <c r="N34" s="52"/>
      <c r="O34" s="52"/>
      <c r="P34" s="52"/>
      <c r="Q34" s="52"/>
      <c r="R34" s="52"/>
      <c r="S34" s="52"/>
      <c r="T34" s="52"/>
      <c r="U34" s="52"/>
      <c r="V34" s="52"/>
      <c r="W34" s="52"/>
      <c r="X34" s="52"/>
      <c r="Y34" s="52"/>
      <c r="Z34" s="52"/>
    </row>
    <row r="35" spans="1:26" ht="15.75" customHeight="1">
      <c r="A35" s="40" t="s">
        <v>47</v>
      </c>
      <c r="B35" s="62" t="s">
        <v>5283</v>
      </c>
      <c r="C35" s="40">
        <f t="shared" ref="C35:D35" si="5">COUNTA(C36:C43)</f>
        <v>8</v>
      </c>
      <c r="D35" s="40">
        <f t="shared" si="5"/>
        <v>8</v>
      </c>
      <c r="E35" s="68">
        <f>SUM(E36:E43)</f>
        <v>734.78255000000001</v>
      </c>
      <c r="F35" s="35">
        <f t="shared" ref="F35:K35" si="6">COUNTA(F36:F43)</f>
        <v>8</v>
      </c>
      <c r="G35" s="35">
        <f t="shared" si="6"/>
        <v>8</v>
      </c>
      <c r="H35" s="35">
        <f t="shared" si="6"/>
        <v>8</v>
      </c>
      <c r="I35" s="35">
        <f t="shared" si="6"/>
        <v>6</v>
      </c>
      <c r="J35" s="35">
        <f t="shared" si="6"/>
        <v>8</v>
      </c>
      <c r="K35" s="35">
        <f t="shared" si="6"/>
        <v>4</v>
      </c>
      <c r="L35" s="59"/>
      <c r="M35" s="59"/>
      <c r="N35" s="52"/>
      <c r="O35" s="52"/>
      <c r="P35" s="52"/>
      <c r="Q35" s="52"/>
      <c r="R35" s="52"/>
      <c r="S35" s="52"/>
      <c r="T35" s="52"/>
      <c r="U35" s="52"/>
      <c r="V35" s="52"/>
      <c r="W35" s="52"/>
      <c r="X35" s="52"/>
      <c r="Y35" s="52"/>
      <c r="Z35" s="52"/>
    </row>
    <row r="36" spans="1:26" ht="15.75" customHeight="1">
      <c r="A36" s="35">
        <v>1</v>
      </c>
      <c r="B36" s="32" t="s">
        <v>5284</v>
      </c>
      <c r="C36" s="35" t="s">
        <v>5285</v>
      </c>
      <c r="D36" s="35" t="s">
        <v>5286</v>
      </c>
      <c r="E36" s="69">
        <v>6</v>
      </c>
      <c r="F36" s="35" t="s">
        <v>5287</v>
      </c>
      <c r="G36" s="35" t="s">
        <v>5288</v>
      </c>
      <c r="H36" s="41" t="s">
        <v>5289</v>
      </c>
      <c r="I36" s="35" t="s">
        <v>5290</v>
      </c>
      <c r="J36" s="35" t="s">
        <v>5291</v>
      </c>
      <c r="K36" s="35"/>
      <c r="L36" s="59"/>
      <c r="M36" s="59"/>
      <c r="N36" s="52"/>
      <c r="O36" s="52"/>
      <c r="P36" s="52"/>
      <c r="Q36" s="52"/>
      <c r="R36" s="52"/>
      <c r="S36" s="52"/>
      <c r="T36" s="52"/>
      <c r="U36" s="52"/>
      <c r="V36" s="52"/>
      <c r="W36" s="52"/>
      <c r="X36" s="52"/>
      <c r="Y36" s="52"/>
      <c r="Z36" s="52"/>
    </row>
    <row r="37" spans="1:26" ht="44.25" customHeight="1">
      <c r="A37" s="35">
        <v>2</v>
      </c>
      <c r="B37" s="32" t="s">
        <v>5292</v>
      </c>
      <c r="C37" s="35" t="s">
        <v>5293</v>
      </c>
      <c r="D37" s="35" t="s">
        <v>5294</v>
      </c>
      <c r="E37" s="70">
        <v>94.487399999999994</v>
      </c>
      <c r="F37" s="35" t="s">
        <v>5295</v>
      </c>
      <c r="G37" s="35" t="s">
        <v>5296</v>
      </c>
      <c r="H37" s="35" t="s">
        <v>5297</v>
      </c>
      <c r="I37" s="35" t="s">
        <v>5298</v>
      </c>
      <c r="J37" s="35" t="s">
        <v>5299</v>
      </c>
      <c r="K37" s="35"/>
      <c r="L37" s="59"/>
      <c r="M37" s="59"/>
      <c r="N37" s="52"/>
      <c r="O37" s="52"/>
      <c r="P37" s="52"/>
      <c r="Q37" s="52"/>
      <c r="R37" s="52"/>
      <c r="S37" s="52"/>
      <c r="T37" s="52"/>
      <c r="U37" s="52"/>
      <c r="V37" s="52"/>
      <c r="W37" s="52"/>
      <c r="X37" s="52"/>
      <c r="Y37" s="52"/>
      <c r="Z37" s="52"/>
    </row>
    <row r="38" spans="1:26" ht="29.25" customHeight="1">
      <c r="A38" s="40">
        <v>3</v>
      </c>
      <c r="B38" s="32" t="s">
        <v>5300</v>
      </c>
      <c r="C38" s="35" t="s">
        <v>5301</v>
      </c>
      <c r="D38" s="35" t="s">
        <v>5302</v>
      </c>
      <c r="E38" s="71">
        <v>570</v>
      </c>
      <c r="F38" s="35" t="s">
        <v>5303</v>
      </c>
      <c r="G38" s="35" t="s">
        <v>5304</v>
      </c>
      <c r="H38" s="35" t="s">
        <v>5305</v>
      </c>
      <c r="I38" s="40"/>
      <c r="J38" s="35" t="s">
        <v>5299</v>
      </c>
      <c r="K38" s="40"/>
      <c r="L38" s="59"/>
      <c r="M38" s="59"/>
      <c r="N38" s="52"/>
      <c r="O38" s="52"/>
      <c r="P38" s="52"/>
      <c r="Q38" s="52"/>
      <c r="R38" s="52"/>
      <c r="S38" s="52"/>
      <c r="T38" s="52"/>
      <c r="U38" s="52"/>
      <c r="V38" s="52"/>
      <c r="W38" s="52"/>
      <c r="X38" s="52"/>
      <c r="Y38" s="52"/>
      <c r="Z38" s="52"/>
    </row>
    <row r="39" spans="1:26" ht="40.5" customHeight="1">
      <c r="A39" s="35">
        <v>4</v>
      </c>
      <c r="B39" s="32" t="s">
        <v>5306</v>
      </c>
      <c r="C39" s="35" t="s">
        <v>5307</v>
      </c>
      <c r="D39" s="35" t="s">
        <v>5308</v>
      </c>
      <c r="E39" s="71">
        <v>4.6697499999999996</v>
      </c>
      <c r="F39" s="35" t="s">
        <v>5295</v>
      </c>
      <c r="G39" s="35" t="s">
        <v>5309</v>
      </c>
      <c r="H39" s="35" t="s">
        <v>5310</v>
      </c>
      <c r="I39" s="35" t="s">
        <v>5311</v>
      </c>
      <c r="J39" s="35" t="s">
        <v>5299</v>
      </c>
      <c r="K39" s="35"/>
      <c r="L39" s="59"/>
      <c r="M39" s="59"/>
      <c r="N39" s="52"/>
      <c r="O39" s="52"/>
      <c r="P39" s="52"/>
      <c r="Q39" s="52"/>
      <c r="R39" s="52"/>
      <c r="S39" s="52"/>
      <c r="T39" s="52"/>
      <c r="U39" s="52"/>
      <c r="V39" s="52"/>
      <c r="W39" s="52"/>
      <c r="X39" s="52"/>
      <c r="Y39" s="52"/>
      <c r="Z39" s="52"/>
    </row>
    <row r="40" spans="1:26" ht="39.75" customHeight="1">
      <c r="A40" s="35">
        <v>5</v>
      </c>
      <c r="B40" s="32" t="s">
        <v>5312</v>
      </c>
      <c r="C40" s="35" t="s">
        <v>5313</v>
      </c>
      <c r="D40" s="35" t="s">
        <v>5314</v>
      </c>
      <c r="E40" s="71">
        <v>1.9393</v>
      </c>
      <c r="F40" s="35" t="s">
        <v>5315</v>
      </c>
      <c r="G40" s="35" t="s">
        <v>5316</v>
      </c>
      <c r="H40" s="35" t="s">
        <v>5317</v>
      </c>
      <c r="I40" s="35"/>
      <c r="J40" s="35" t="s">
        <v>5299</v>
      </c>
      <c r="K40" s="35" t="s">
        <v>5318</v>
      </c>
      <c r="L40" s="59"/>
      <c r="M40" s="59"/>
      <c r="N40" s="52"/>
      <c r="O40" s="52"/>
      <c r="P40" s="52"/>
      <c r="Q40" s="52"/>
      <c r="R40" s="52"/>
      <c r="S40" s="52"/>
      <c r="T40" s="52"/>
      <c r="U40" s="52"/>
      <c r="V40" s="52"/>
      <c r="W40" s="52"/>
      <c r="X40" s="52"/>
      <c r="Y40" s="52"/>
      <c r="Z40" s="52"/>
    </row>
    <row r="41" spans="1:26" ht="52.5" customHeight="1">
      <c r="A41" s="35">
        <v>6</v>
      </c>
      <c r="B41" s="32" t="s">
        <v>5319</v>
      </c>
      <c r="C41" s="35" t="s">
        <v>5320</v>
      </c>
      <c r="D41" s="35" t="s">
        <v>5321</v>
      </c>
      <c r="E41" s="71">
        <v>3.0139999999999998</v>
      </c>
      <c r="F41" s="35" t="s">
        <v>5295</v>
      </c>
      <c r="G41" s="35" t="s">
        <v>5322</v>
      </c>
      <c r="H41" s="35" t="s">
        <v>5323</v>
      </c>
      <c r="I41" s="35" t="s">
        <v>5324</v>
      </c>
      <c r="J41" s="35" t="s">
        <v>5299</v>
      </c>
      <c r="K41" s="35" t="s">
        <v>5318</v>
      </c>
      <c r="L41" s="59"/>
      <c r="M41" s="59"/>
      <c r="N41" s="52"/>
      <c r="O41" s="52"/>
      <c r="P41" s="52"/>
      <c r="Q41" s="52"/>
      <c r="R41" s="52"/>
      <c r="S41" s="52"/>
      <c r="T41" s="52"/>
      <c r="U41" s="52"/>
      <c r="V41" s="52"/>
      <c r="W41" s="52"/>
      <c r="X41" s="52"/>
      <c r="Y41" s="52"/>
      <c r="Z41" s="52"/>
    </row>
    <row r="42" spans="1:26" ht="92.25" customHeight="1">
      <c r="A42" s="35">
        <v>7</v>
      </c>
      <c r="B42" s="32" t="s">
        <v>5325</v>
      </c>
      <c r="C42" s="35" t="s">
        <v>5326</v>
      </c>
      <c r="D42" s="35" t="s">
        <v>5327</v>
      </c>
      <c r="E42" s="71">
        <v>52.03</v>
      </c>
      <c r="F42" s="35" t="s">
        <v>5295</v>
      </c>
      <c r="G42" s="35" t="s">
        <v>5328</v>
      </c>
      <c r="H42" s="35" t="s">
        <v>5329</v>
      </c>
      <c r="I42" s="35" t="s">
        <v>5330</v>
      </c>
      <c r="J42" s="35" t="s">
        <v>5299</v>
      </c>
      <c r="K42" s="35" t="s">
        <v>5318</v>
      </c>
      <c r="L42" s="59"/>
      <c r="M42" s="59"/>
      <c r="N42" s="52"/>
      <c r="O42" s="52"/>
      <c r="P42" s="52"/>
      <c r="Q42" s="52"/>
      <c r="R42" s="52"/>
      <c r="S42" s="52"/>
      <c r="T42" s="52"/>
      <c r="U42" s="52"/>
      <c r="V42" s="52"/>
      <c r="W42" s="52"/>
      <c r="X42" s="52"/>
      <c r="Y42" s="52"/>
      <c r="Z42" s="52"/>
    </row>
    <row r="43" spans="1:26" ht="38.25" customHeight="1">
      <c r="A43" s="35">
        <v>8</v>
      </c>
      <c r="B43" s="32" t="s">
        <v>5331</v>
      </c>
      <c r="C43" s="35" t="s">
        <v>5332</v>
      </c>
      <c r="D43" s="35" t="s">
        <v>5333</v>
      </c>
      <c r="E43" s="71">
        <v>2.6421000000000001</v>
      </c>
      <c r="F43" s="35" t="s">
        <v>5334</v>
      </c>
      <c r="G43" s="35" t="s">
        <v>5335</v>
      </c>
      <c r="H43" s="35" t="s">
        <v>5336</v>
      </c>
      <c r="I43" s="35" t="s">
        <v>5337</v>
      </c>
      <c r="J43" s="35" t="s">
        <v>5299</v>
      </c>
      <c r="K43" s="35" t="s">
        <v>5318</v>
      </c>
      <c r="L43" s="59"/>
      <c r="M43" s="59"/>
      <c r="N43" s="52"/>
      <c r="O43" s="52"/>
      <c r="P43" s="52"/>
      <c r="Q43" s="52"/>
      <c r="R43" s="52"/>
      <c r="S43" s="52"/>
      <c r="T43" s="52"/>
      <c r="U43" s="52"/>
      <c r="V43" s="52"/>
      <c r="W43" s="52"/>
      <c r="X43" s="52"/>
      <c r="Y43" s="52"/>
      <c r="Z43" s="52"/>
    </row>
    <row r="44" spans="1:26" ht="15.75" customHeight="1">
      <c r="A44" s="40" t="s">
        <v>61</v>
      </c>
      <c r="B44" s="62" t="s">
        <v>853</v>
      </c>
      <c r="C44" s="40">
        <f t="shared" ref="C44:D44" si="7">COUNTA(C45:C50)</f>
        <v>3</v>
      </c>
      <c r="D44" s="40">
        <f t="shared" si="7"/>
        <v>2</v>
      </c>
      <c r="E44" s="58">
        <f>SUM(E45:E50)</f>
        <v>7.6140000000000008</v>
      </c>
      <c r="F44" s="35">
        <f t="shared" ref="F44:K44" si="8">COUNTA(F45:F50)</f>
        <v>3</v>
      </c>
      <c r="G44" s="35">
        <f t="shared" si="8"/>
        <v>3</v>
      </c>
      <c r="H44" s="35">
        <f t="shared" si="8"/>
        <v>3</v>
      </c>
      <c r="I44" s="35">
        <f t="shared" si="8"/>
        <v>5</v>
      </c>
      <c r="J44" s="35">
        <f t="shared" si="8"/>
        <v>6</v>
      </c>
      <c r="K44" s="35">
        <f t="shared" si="8"/>
        <v>6</v>
      </c>
      <c r="L44" s="59"/>
      <c r="M44" s="59"/>
      <c r="N44" s="52"/>
      <c r="O44" s="52"/>
      <c r="P44" s="52"/>
      <c r="Q44" s="52"/>
      <c r="R44" s="52"/>
      <c r="S44" s="52"/>
      <c r="T44" s="52"/>
      <c r="U44" s="52"/>
      <c r="V44" s="52"/>
      <c r="W44" s="52"/>
      <c r="X44" s="52"/>
      <c r="Y44" s="52"/>
      <c r="Z44" s="52"/>
    </row>
    <row r="45" spans="1:26" ht="15.75" customHeight="1">
      <c r="A45" s="35">
        <v>1</v>
      </c>
      <c r="B45" s="32" t="s">
        <v>5249</v>
      </c>
      <c r="C45" s="35" t="s">
        <v>5250</v>
      </c>
      <c r="D45" s="35" t="s">
        <v>5251</v>
      </c>
      <c r="E45" s="72">
        <v>4.12</v>
      </c>
      <c r="F45" s="35" t="s">
        <v>5252</v>
      </c>
      <c r="G45" s="35" t="s">
        <v>5253</v>
      </c>
      <c r="H45" s="35" t="s">
        <v>5254</v>
      </c>
      <c r="I45" s="35" t="s">
        <v>5255</v>
      </c>
      <c r="J45" s="35" t="s">
        <v>5256</v>
      </c>
      <c r="K45" s="35" t="s">
        <v>5257</v>
      </c>
      <c r="L45" s="59"/>
      <c r="M45" s="59"/>
      <c r="N45" s="52"/>
      <c r="O45" s="52"/>
      <c r="P45" s="52"/>
      <c r="Q45" s="52"/>
      <c r="R45" s="52"/>
      <c r="S45" s="52"/>
      <c r="T45" s="52"/>
      <c r="U45" s="52"/>
      <c r="V45" s="52"/>
      <c r="W45" s="52"/>
      <c r="X45" s="52"/>
      <c r="Y45" s="52"/>
      <c r="Z45" s="52"/>
    </row>
    <row r="46" spans="1:26" ht="55.5" customHeight="1">
      <c r="A46" s="35"/>
      <c r="B46" s="32"/>
      <c r="C46" s="35"/>
      <c r="D46" s="35"/>
      <c r="E46" s="72"/>
      <c r="F46" s="35"/>
      <c r="G46" s="35"/>
      <c r="H46" s="35"/>
      <c r="I46" s="35" t="s">
        <v>5258</v>
      </c>
      <c r="J46" s="35" t="s">
        <v>5259</v>
      </c>
      <c r="K46" s="35" t="s">
        <v>837</v>
      </c>
      <c r="L46" s="59"/>
      <c r="M46" s="59"/>
      <c r="N46" s="52"/>
      <c r="O46" s="52"/>
      <c r="P46" s="52"/>
      <c r="Q46" s="52"/>
      <c r="R46" s="52"/>
      <c r="S46" s="52"/>
      <c r="T46" s="52"/>
      <c r="U46" s="52"/>
      <c r="V46" s="52"/>
      <c r="W46" s="52"/>
      <c r="X46" s="52"/>
      <c r="Y46" s="52"/>
      <c r="Z46" s="52"/>
    </row>
    <row r="47" spans="1:26" ht="30.75" customHeight="1">
      <c r="A47" s="35">
        <v>2</v>
      </c>
      <c r="B47" s="32" t="s">
        <v>5260</v>
      </c>
      <c r="C47" s="35" t="s">
        <v>5261</v>
      </c>
      <c r="D47" s="35" t="s">
        <v>5262</v>
      </c>
      <c r="E47" s="72">
        <v>3.44</v>
      </c>
      <c r="F47" s="35" t="s">
        <v>5263</v>
      </c>
      <c r="G47" s="35" t="s">
        <v>5264</v>
      </c>
      <c r="H47" s="35" t="s">
        <v>5265</v>
      </c>
      <c r="I47" s="35" t="s">
        <v>5266</v>
      </c>
      <c r="J47" s="35" t="s">
        <v>5267</v>
      </c>
      <c r="K47" s="35" t="s">
        <v>5268</v>
      </c>
      <c r="L47" s="59"/>
      <c r="M47" s="59"/>
      <c r="N47" s="52"/>
      <c r="O47" s="52"/>
      <c r="P47" s="52"/>
      <c r="Q47" s="52"/>
      <c r="R47" s="52"/>
      <c r="S47" s="52"/>
      <c r="T47" s="52"/>
      <c r="U47" s="52"/>
      <c r="V47" s="52"/>
      <c r="W47" s="52"/>
      <c r="X47" s="52"/>
      <c r="Y47" s="52"/>
      <c r="Z47" s="52"/>
    </row>
    <row r="48" spans="1:26" ht="15.75" customHeight="1">
      <c r="A48" s="35"/>
      <c r="B48" s="32"/>
      <c r="C48" s="35"/>
      <c r="D48" s="35"/>
      <c r="E48" s="72"/>
      <c r="F48" s="35"/>
      <c r="G48" s="35"/>
      <c r="H48" s="35"/>
      <c r="I48" s="35" t="s">
        <v>5269</v>
      </c>
      <c r="J48" s="35" t="s">
        <v>5270</v>
      </c>
      <c r="K48" s="35" t="s">
        <v>5268</v>
      </c>
      <c r="L48" s="59"/>
      <c r="M48" s="59"/>
      <c r="N48" s="52"/>
      <c r="O48" s="52"/>
      <c r="P48" s="52"/>
      <c r="Q48" s="52"/>
      <c r="R48" s="52"/>
      <c r="S48" s="52"/>
      <c r="T48" s="52"/>
      <c r="U48" s="52"/>
      <c r="V48" s="52"/>
      <c r="W48" s="52"/>
      <c r="X48" s="52"/>
      <c r="Y48" s="52"/>
      <c r="Z48" s="52"/>
    </row>
    <row r="49" spans="1:26" ht="15.75" customHeight="1">
      <c r="A49" s="35"/>
      <c r="B49" s="32"/>
      <c r="C49" s="35"/>
      <c r="D49" s="35"/>
      <c r="E49" s="72"/>
      <c r="F49" s="35"/>
      <c r="G49" s="35"/>
      <c r="H49" s="35"/>
      <c r="I49" s="35"/>
      <c r="J49" s="35" t="s">
        <v>5271</v>
      </c>
      <c r="K49" s="35" t="s">
        <v>5268</v>
      </c>
      <c r="L49" s="59"/>
      <c r="M49" s="59"/>
      <c r="N49" s="52"/>
      <c r="O49" s="52"/>
      <c r="P49" s="52"/>
      <c r="Q49" s="52"/>
      <c r="R49" s="52"/>
      <c r="S49" s="52"/>
      <c r="T49" s="52"/>
      <c r="U49" s="52"/>
      <c r="V49" s="52"/>
      <c r="W49" s="52"/>
      <c r="X49" s="52"/>
      <c r="Y49" s="52"/>
      <c r="Z49" s="52"/>
    </row>
    <row r="50" spans="1:26" ht="15.75" customHeight="1">
      <c r="A50" s="35">
        <v>3</v>
      </c>
      <c r="B50" s="32" t="s">
        <v>5272</v>
      </c>
      <c r="C50" s="35" t="s">
        <v>5273</v>
      </c>
      <c r="D50" s="35"/>
      <c r="E50" s="72">
        <v>5.3999999999999999E-2</v>
      </c>
      <c r="F50" s="35" t="s">
        <v>5274</v>
      </c>
      <c r="G50" s="35" t="s">
        <v>5275</v>
      </c>
      <c r="H50" s="35" t="s">
        <v>5276</v>
      </c>
      <c r="I50" s="35" t="s">
        <v>5277</v>
      </c>
      <c r="J50" s="35" t="s">
        <v>5278</v>
      </c>
      <c r="K50" s="35" t="s">
        <v>5268</v>
      </c>
      <c r="L50" s="59"/>
      <c r="M50" s="59"/>
      <c r="N50" s="52"/>
      <c r="O50" s="52"/>
      <c r="P50" s="52"/>
      <c r="Q50" s="52"/>
      <c r="R50" s="52"/>
      <c r="S50" s="52"/>
      <c r="T50" s="52"/>
      <c r="U50" s="52"/>
      <c r="V50" s="52"/>
      <c r="W50" s="52"/>
      <c r="X50" s="52"/>
      <c r="Y50" s="52"/>
      <c r="Z50" s="52"/>
    </row>
    <row r="51" spans="1:26" ht="15.75" customHeight="1">
      <c r="A51" s="40" t="s">
        <v>134</v>
      </c>
      <c r="B51" s="62" t="s">
        <v>478</v>
      </c>
      <c r="C51" s="40">
        <f t="shared" ref="C51:D51" si="9">COUNTA(C52:C102)</f>
        <v>51</v>
      </c>
      <c r="D51" s="40">
        <f t="shared" si="9"/>
        <v>50</v>
      </c>
      <c r="E51" s="73">
        <f>SUM(E52:E102)</f>
        <v>467.93804</v>
      </c>
      <c r="F51" s="35">
        <f t="shared" ref="F51:K51" si="10">COUNTA(F52:F102)</f>
        <v>46</v>
      </c>
      <c r="G51" s="35">
        <f t="shared" si="10"/>
        <v>38</v>
      </c>
      <c r="H51" s="35">
        <f t="shared" si="10"/>
        <v>47</v>
      </c>
      <c r="I51" s="35">
        <f t="shared" si="10"/>
        <v>6</v>
      </c>
      <c r="J51" s="35">
        <f t="shared" si="10"/>
        <v>32</v>
      </c>
      <c r="K51" s="35">
        <f t="shared" si="10"/>
        <v>20</v>
      </c>
      <c r="L51" s="59"/>
      <c r="M51" s="59"/>
      <c r="N51" s="52"/>
      <c r="O51" s="52"/>
      <c r="P51" s="52"/>
      <c r="Q51" s="52"/>
      <c r="R51" s="52"/>
      <c r="S51" s="52"/>
      <c r="T51" s="52"/>
      <c r="U51" s="52"/>
      <c r="V51" s="52"/>
      <c r="W51" s="52"/>
      <c r="X51" s="52"/>
      <c r="Y51" s="52"/>
      <c r="Z51" s="52"/>
    </row>
    <row r="52" spans="1:26" ht="57.75" customHeight="1">
      <c r="A52" s="35">
        <v>1</v>
      </c>
      <c r="B52" s="32" t="s">
        <v>5338</v>
      </c>
      <c r="C52" s="35" t="s">
        <v>5339</v>
      </c>
      <c r="D52" s="35" t="s">
        <v>5340</v>
      </c>
      <c r="E52" s="72">
        <v>5.99</v>
      </c>
      <c r="F52" s="35" t="s">
        <v>5341</v>
      </c>
      <c r="G52" s="35" t="s">
        <v>5342</v>
      </c>
      <c r="H52" s="35" t="s">
        <v>5343</v>
      </c>
      <c r="I52" s="35"/>
      <c r="J52" s="35"/>
      <c r="K52" s="35"/>
      <c r="L52" s="59"/>
      <c r="M52" s="59"/>
      <c r="N52" s="52"/>
      <c r="O52" s="52"/>
      <c r="P52" s="52"/>
      <c r="Q52" s="52"/>
      <c r="R52" s="52"/>
      <c r="S52" s="52"/>
      <c r="T52" s="52"/>
      <c r="U52" s="52"/>
      <c r="V52" s="52"/>
      <c r="W52" s="52"/>
      <c r="X52" s="52"/>
      <c r="Y52" s="52"/>
      <c r="Z52" s="52"/>
    </row>
    <row r="53" spans="1:26" ht="26.25" customHeight="1">
      <c r="A53" s="35">
        <v>2</v>
      </c>
      <c r="B53" s="32" t="s">
        <v>5344</v>
      </c>
      <c r="C53" s="35" t="s">
        <v>5345</v>
      </c>
      <c r="D53" s="35" t="s">
        <v>5346</v>
      </c>
      <c r="E53" s="72">
        <v>9.2899999999999991</v>
      </c>
      <c r="F53" s="35" t="s">
        <v>5347</v>
      </c>
      <c r="G53" s="35" t="s">
        <v>5348</v>
      </c>
      <c r="H53" s="35" t="s">
        <v>5349</v>
      </c>
      <c r="I53" s="35"/>
      <c r="J53" s="35" t="s">
        <v>5350</v>
      </c>
      <c r="K53" s="35"/>
      <c r="L53" s="59"/>
      <c r="M53" s="59"/>
      <c r="N53" s="52"/>
      <c r="O53" s="52"/>
      <c r="P53" s="52"/>
      <c r="Q53" s="52"/>
      <c r="R53" s="52"/>
      <c r="S53" s="52"/>
      <c r="T53" s="52"/>
      <c r="U53" s="52"/>
      <c r="V53" s="52"/>
      <c r="W53" s="52"/>
      <c r="X53" s="52"/>
      <c r="Y53" s="52"/>
      <c r="Z53" s="52"/>
    </row>
    <row r="54" spans="1:26" ht="33.75" customHeight="1">
      <c r="A54" s="35">
        <v>3</v>
      </c>
      <c r="B54" s="32" t="s">
        <v>5351</v>
      </c>
      <c r="C54" s="35" t="s">
        <v>490</v>
      </c>
      <c r="D54" s="35" t="s">
        <v>5352</v>
      </c>
      <c r="E54" s="72">
        <v>3.99</v>
      </c>
      <c r="F54" s="35" t="s">
        <v>5353</v>
      </c>
      <c r="G54" s="35" t="s">
        <v>5348</v>
      </c>
      <c r="H54" s="35" t="s">
        <v>5354</v>
      </c>
      <c r="I54" s="35"/>
      <c r="J54" s="35" t="s">
        <v>5355</v>
      </c>
      <c r="K54" s="35"/>
      <c r="L54" s="59"/>
      <c r="M54" s="59"/>
      <c r="N54" s="52"/>
      <c r="O54" s="52"/>
      <c r="P54" s="52"/>
      <c r="Q54" s="52"/>
      <c r="R54" s="52"/>
      <c r="S54" s="52"/>
      <c r="T54" s="52"/>
      <c r="U54" s="52"/>
      <c r="V54" s="52"/>
      <c r="W54" s="52"/>
      <c r="X54" s="52"/>
      <c r="Y54" s="52"/>
      <c r="Z54" s="52"/>
    </row>
    <row r="55" spans="1:26" ht="31.5" customHeight="1">
      <c r="A55" s="35">
        <v>4</v>
      </c>
      <c r="B55" s="32" t="s">
        <v>5356</v>
      </c>
      <c r="C55" s="35" t="s">
        <v>5357</v>
      </c>
      <c r="D55" s="35" t="s">
        <v>5358</v>
      </c>
      <c r="E55" s="72">
        <v>0.18</v>
      </c>
      <c r="F55" s="35" t="s">
        <v>5359</v>
      </c>
      <c r="G55" s="35" t="s">
        <v>5348</v>
      </c>
      <c r="H55" s="35" t="s">
        <v>5343</v>
      </c>
      <c r="I55" s="35"/>
      <c r="J55" s="35"/>
      <c r="K55" s="35"/>
      <c r="L55" s="59"/>
      <c r="M55" s="59"/>
      <c r="N55" s="52"/>
      <c r="O55" s="52"/>
      <c r="P55" s="52"/>
      <c r="Q55" s="52"/>
      <c r="R55" s="52"/>
      <c r="S55" s="52"/>
      <c r="T55" s="52"/>
      <c r="U55" s="52"/>
      <c r="V55" s="52"/>
      <c r="W55" s="52"/>
      <c r="X55" s="52"/>
      <c r="Y55" s="52"/>
      <c r="Z55" s="52"/>
    </row>
    <row r="56" spans="1:26" ht="15.75" customHeight="1">
      <c r="A56" s="35">
        <v>5</v>
      </c>
      <c r="B56" s="32" t="s">
        <v>479</v>
      </c>
      <c r="C56" s="35" t="s">
        <v>480</v>
      </c>
      <c r="D56" s="35" t="s">
        <v>5360</v>
      </c>
      <c r="E56" s="72">
        <v>0.16</v>
      </c>
      <c r="F56" s="74" t="s">
        <v>482</v>
      </c>
      <c r="G56" s="74" t="s">
        <v>484</v>
      </c>
      <c r="H56" s="74" t="s">
        <v>5361</v>
      </c>
      <c r="I56" s="35"/>
      <c r="J56" s="35" t="s">
        <v>5362</v>
      </c>
      <c r="K56" s="35"/>
      <c r="L56" s="59"/>
      <c r="M56" s="59"/>
      <c r="N56" s="52"/>
      <c r="O56" s="52"/>
      <c r="P56" s="52"/>
      <c r="Q56" s="52"/>
      <c r="R56" s="52"/>
      <c r="S56" s="52"/>
      <c r="T56" s="52"/>
      <c r="U56" s="52"/>
      <c r="V56" s="52"/>
      <c r="W56" s="52"/>
      <c r="X56" s="52"/>
      <c r="Y56" s="52"/>
      <c r="Z56" s="52"/>
    </row>
    <row r="57" spans="1:26" ht="33.75" customHeight="1">
      <c r="A57" s="35">
        <v>6</v>
      </c>
      <c r="B57" s="32" t="s">
        <v>485</v>
      </c>
      <c r="C57" s="35" t="s">
        <v>480</v>
      </c>
      <c r="D57" s="35" t="s">
        <v>486</v>
      </c>
      <c r="E57" s="65">
        <v>0.11</v>
      </c>
      <c r="F57" s="74" t="s">
        <v>485</v>
      </c>
      <c r="G57" s="74" t="s">
        <v>488</v>
      </c>
      <c r="H57" s="74" t="s">
        <v>5363</v>
      </c>
      <c r="I57" s="35"/>
      <c r="J57" s="35" t="s">
        <v>5364</v>
      </c>
      <c r="K57" s="35"/>
      <c r="L57" s="59"/>
      <c r="M57" s="59"/>
      <c r="N57" s="52"/>
      <c r="O57" s="52"/>
      <c r="P57" s="52"/>
      <c r="Q57" s="52"/>
      <c r="R57" s="52"/>
      <c r="S57" s="52"/>
      <c r="T57" s="52"/>
      <c r="U57" s="52"/>
      <c r="V57" s="52"/>
      <c r="W57" s="52"/>
      <c r="X57" s="52"/>
      <c r="Y57" s="52"/>
      <c r="Z57" s="52"/>
    </row>
    <row r="58" spans="1:26" ht="31.5" customHeight="1">
      <c r="A58" s="35">
        <v>7</v>
      </c>
      <c r="B58" s="32" t="s">
        <v>489</v>
      </c>
      <c r="C58" s="35" t="s">
        <v>490</v>
      </c>
      <c r="D58" s="35" t="s">
        <v>491</v>
      </c>
      <c r="E58" s="72">
        <v>0.15</v>
      </c>
      <c r="F58" s="35" t="s">
        <v>489</v>
      </c>
      <c r="G58" s="35" t="s">
        <v>492</v>
      </c>
      <c r="H58" s="35" t="s">
        <v>5365</v>
      </c>
      <c r="I58" s="35"/>
      <c r="J58" s="40"/>
      <c r="K58" s="40"/>
      <c r="L58" s="59"/>
      <c r="M58" s="59"/>
      <c r="N58" s="52"/>
      <c r="O58" s="52"/>
      <c r="P58" s="52"/>
      <c r="Q58" s="52"/>
      <c r="R58" s="52"/>
      <c r="S58" s="52"/>
      <c r="T58" s="52"/>
      <c r="U58" s="52"/>
      <c r="V58" s="52"/>
      <c r="W58" s="52"/>
      <c r="X58" s="52"/>
      <c r="Y58" s="52"/>
      <c r="Z58" s="52"/>
    </row>
    <row r="59" spans="1:26" ht="33.75" customHeight="1">
      <c r="A59" s="35">
        <v>8</v>
      </c>
      <c r="B59" s="32" t="s">
        <v>5366</v>
      </c>
      <c r="C59" s="35" t="s">
        <v>5229</v>
      </c>
      <c r="D59" s="35" t="s">
        <v>5367</v>
      </c>
      <c r="E59" s="72">
        <v>0.08</v>
      </c>
      <c r="F59" s="35" t="s">
        <v>5366</v>
      </c>
      <c r="G59" s="35" t="s">
        <v>5368</v>
      </c>
      <c r="H59" s="35" t="s">
        <v>5369</v>
      </c>
      <c r="I59" s="35"/>
      <c r="J59" s="35" t="s">
        <v>5370</v>
      </c>
      <c r="K59" s="35"/>
      <c r="L59" s="59"/>
      <c r="M59" s="59"/>
      <c r="N59" s="52"/>
      <c r="O59" s="52"/>
      <c r="P59" s="52"/>
      <c r="Q59" s="52"/>
      <c r="R59" s="52"/>
      <c r="S59" s="52"/>
      <c r="T59" s="52"/>
      <c r="U59" s="52"/>
      <c r="V59" s="52"/>
      <c r="W59" s="52"/>
      <c r="X59" s="52"/>
      <c r="Y59" s="52"/>
      <c r="Z59" s="52"/>
    </row>
    <row r="60" spans="1:26" ht="15.75" customHeight="1">
      <c r="A60" s="35">
        <v>9</v>
      </c>
      <c r="B60" s="32" t="s">
        <v>5371</v>
      </c>
      <c r="C60" s="35" t="s">
        <v>5372</v>
      </c>
      <c r="D60" s="35" t="s">
        <v>5373</v>
      </c>
      <c r="E60" s="64">
        <v>0.31</v>
      </c>
      <c r="F60" s="35" t="s">
        <v>5374</v>
      </c>
      <c r="G60" s="35" t="s">
        <v>5375</v>
      </c>
      <c r="H60" s="35" t="s">
        <v>5376</v>
      </c>
      <c r="I60" s="35"/>
      <c r="J60" s="35" t="s">
        <v>5377</v>
      </c>
      <c r="K60" s="35"/>
      <c r="L60" s="59"/>
      <c r="M60" s="59"/>
      <c r="N60" s="52"/>
      <c r="O60" s="52"/>
      <c r="P60" s="52"/>
      <c r="Q60" s="52"/>
      <c r="R60" s="52"/>
      <c r="S60" s="52"/>
      <c r="T60" s="52"/>
      <c r="U60" s="52"/>
      <c r="V60" s="52"/>
      <c r="W60" s="52"/>
      <c r="X60" s="52"/>
      <c r="Y60" s="52"/>
      <c r="Z60" s="52"/>
    </row>
    <row r="61" spans="1:26" ht="46.5" customHeight="1">
      <c r="A61" s="35">
        <v>10</v>
      </c>
      <c r="B61" s="32" t="s">
        <v>5378</v>
      </c>
      <c r="C61" s="35" t="s">
        <v>5379</v>
      </c>
      <c r="D61" s="35" t="s">
        <v>5380</v>
      </c>
      <c r="E61" s="64">
        <v>0.43</v>
      </c>
      <c r="F61" s="35" t="s">
        <v>5381</v>
      </c>
      <c r="G61" s="35" t="s">
        <v>5375</v>
      </c>
      <c r="H61" s="35" t="s">
        <v>5343</v>
      </c>
      <c r="I61" s="35"/>
      <c r="J61" s="35"/>
      <c r="K61" s="35"/>
      <c r="L61" s="59"/>
      <c r="M61" s="59"/>
      <c r="N61" s="52"/>
      <c r="O61" s="52"/>
      <c r="P61" s="52"/>
      <c r="Q61" s="52"/>
      <c r="R61" s="52"/>
      <c r="S61" s="52"/>
      <c r="T61" s="52"/>
      <c r="U61" s="52"/>
      <c r="V61" s="52"/>
      <c r="W61" s="52"/>
      <c r="X61" s="52"/>
      <c r="Y61" s="52"/>
      <c r="Z61" s="52"/>
    </row>
    <row r="62" spans="1:26" ht="15.75" customHeight="1">
      <c r="A62" s="35">
        <v>11</v>
      </c>
      <c r="B62" s="42" t="s">
        <v>536</v>
      </c>
      <c r="C62" s="39" t="s">
        <v>537</v>
      </c>
      <c r="D62" s="39" t="s">
        <v>538</v>
      </c>
      <c r="E62" s="75">
        <v>0.03</v>
      </c>
      <c r="F62" s="39" t="s">
        <v>5382</v>
      </c>
      <c r="G62" s="39" t="s">
        <v>540</v>
      </c>
      <c r="H62" s="39" t="s">
        <v>5383</v>
      </c>
      <c r="I62" s="39"/>
      <c r="J62" s="39" t="s">
        <v>5384</v>
      </c>
      <c r="K62" s="39" t="s">
        <v>5385</v>
      </c>
      <c r="L62" s="59"/>
      <c r="M62" s="59"/>
      <c r="N62" s="52"/>
      <c r="O62" s="52"/>
      <c r="P62" s="52"/>
      <c r="Q62" s="52"/>
      <c r="R62" s="52"/>
      <c r="S62" s="52"/>
      <c r="T62" s="52"/>
      <c r="U62" s="52"/>
      <c r="V62" s="52"/>
      <c r="W62" s="52"/>
      <c r="X62" s="52"/>
      <c r="Y62" s="52"/>
      <c r="Z62" s="52"/>
    </row>
    <row r="63" spans="1:26" ht="15.75" customHeight="1">
      <c r="A63" s="35">
        <v>12</v>
      </c>
      <c r="B63" s="32" t="s">
        <v>526</v>
      </c>
      <c r="C63" s="39" t="s">
        <v>527</v>
      </c>
      <c r="D63" s="39" t="s">
        <v>528</v>
      </c>
      <c r="E63" s="75">
        <v>12.5</v>
      </c>
      <c r="F63" s="39" t="s">
        <v>5386</v>
      </c>
      <c r="G63" s="39" t="s">
        <v>5387</v>
      </c>
      <c r="H63" s="39" t="s">
        <v>5388</v>
      </c>
      <c r="I63" s="39"/>
      <c r="J63" s="39" t="s">
        <v>5389</v>
      </c>
      <c r="K63" s="39" t="s">
        <v>530</v>
      </c>
      <c r="L63" s="59"/>
      <c r="M63" s="59"/>
      <c r="N63" s="52"/>
      <c r="O63" s="52"/>
      <c r="P63" s="52"/>
      <c r="Q63" s="52"/>
      <c r="R63" s="52"/>
      <c r="S63" s="52"/>
      <c r="T63" s="52"/>
      <c r="U63" s="52"/>
      <c r="V63" s="52"/>
      <c r="W63" s="52"/>
      <c r="X63" s="52"/>
      <c r="Y63" s="52"/>
      <c r="Z63" s="52"/>
    </row>
    <row r="64" spans="1:26" ht="39" customHeight="1">
      <c r="A64" s="35">
        <v>13</v>
      </c>
      <c r="B64" s="32" t="s">
        <v>493</v>
      </c>
      <c r="C64" s="39" t="s">
        <v>494</v>
      </c>
      <c r="D64" s="39" t="s">
        <v>495</v>
      </c>
      <c r="E64" s="75">
        <v>2.4E-2</v>
      </c>
      <c r="F64" s="39" t="s">
        <v>496</v>
      </c>
      <c r="G64" s="39" t="s">
        <v>5390</v>
      </c>
      <c r="H64" s="39" t="s">
        <v>5391</v>
      </c>
      <c r="I64" s="39"/>
      <c r="J64" s="39" t="s">
        <v>5392</v>
      </c>
      <c r="K64" s="39"/>
      <c r="L64" s="59"/>
      <c r="M64" s="59"/>
      <c r="N64" s="52"/>
      <c r="O64" s="52"/>
      <c r="P64" s="52"/>
      <c r="Q64" s="52"/>
      <c r="R64" s="52"/>
      <c r="S64" s="52"/>
      <c r="T64" s="52"/>
      <c r="U64" s="52"/>
      <c r="V64" s="52"/>
      <c r="W64" s="52"/>
      <c r="X64" s="52"/>
      <c r="Y64" s="52"/>
      <c r="Z64" s="52"/>
    </row>
    <row r="65" spans="1:26" ht="45" customHeight="1">
      <c r="A65" s="35">
        <v>14</v>
      </c>
      <c r="B65" s="32" t="s">
        <v>499</v>
      </c>
      <c r="C65" s="39" t="s">
        <v>500</v>
      </c>
      <c r="D65" s="39" t="s">
        <v>5393</v>
      </c>
      <c r="E65" s="75">
        <v>0.2</v>
      </c>
      <c r="F65" s="39" t="s">
        <v>502</v>
      </c>
      <c r="G65" s="39" t="s">
        <v>5394</v>
      </c>
      <c r="H65" s="39" t="s">
        <v>5395</v>
      </c>
      <c r="I65" s="39"/>
      <c r="J65" s="39" t="s">
        <v>5396</v>
      </c>
      <c r="K65" s="45"/>
      <c r="L65" s="59"/>
      <c r="M65" s="59"/>
      <c r="N65" s="52"/>
      <c r="O65" s="52"/>
      <c r="P65" s="52"/>
      <c r="Q65" s="52"/>
      <c r="R65" s="52"/>
      <c r="S65" s="52"/>
      <c r="T65" s="52"/>
      <c r="U65" s="52"/>
      <c r="V65" s="52"/>
      <c r="W65" s="52"/>
      <c r="X65" s="52"/>
      <c r="Y65" s="52"/>
      <c r="Z65" s="52"/>
    </row>
    <row r="66" spans="1:26" ht="36" customHeight="1">
      <c r="A66" s="35">
        <v>15</v>
      </c>
      <c r="B66" s="32" t="s">
        <v>5397</v>
      </c>
      <c r="C66" s="39" t="s">
        <v>5398</v>
      </c>
      <c r="D66" s="39" t="s">
        <v>5399</v>
      </c>
      <c r="E66" s="75">
        <v>0.17</v>
      </c>
      <c r="F66" s="39" t="s">
        <v>5397</v>
      </c>
      <c r="G66" s="39" t="s">
        <v>5400</v>
      </c>
      <c r="H66" s="39" t="s">
        <v>5401</v>
      </c>
      <c r="I66" s="39"/>
      <c r="J66" s="39" t="s">
        <v>5402</v>
      </c>
      <c r="K66" s="45"/>
      <c r="L66" s="59"/>
      <c r="M66" s="59"/>
      <c r="N66" s="52"/>
      <c r="O66" s="52"/>
      <c r="P66" s="52"/>
      <c r="Q66" s="52"/>
      <c r="R66" s="52"/>
      <c r="S66" s="52"/>
      <c r="T66" s="52"/>
      <c r="U66" s="52"/>
      <c r="V66" s="52"/>
      <c r="W66" s="52"/>
      <c r="X66" s="52"/>
      <c r="Y66" s="52"/>
      <c r="Z66" s="52"/>
    </row>
    <row r="67" spans="1:26" ht="27.75" customHeight="1">
      <c r="A67" s="35">
        <v>16</v>
      </c>
      <c r="B67" s="32" t="s">
        <v>5403</v>
      </c>
      <c r="C67" s="39" t="s">
        <v>5404</v>
      </c>
      <c r="D67" s="39" t="s">
        <v>5405</v>
      </c>
      <c r="E67" s="75">
        <v>0.02</v>
      </c>
      <c r="F67" s="39" t="s">
        <v>702</v>
      </c>
      <c r="G67" s="39" t="s">
        <v>5406</v>
      </c>
      <c r="H67" s="39" t="s">
        <v>5407</v>
      </c>
      <c r="I67" s="39"/>
      <c r="J67" s="39" t="s">
        <v>5408</v>
      </c>
      <c r="K67" s="45"/>
      <c r="L67" s="59"/>
      <c r="M67" s="59"/>
      <c r="N67" s="52"/>
      <c r="O67" s="52"/>
      <c r="P67" s="52"/>
      <c r="Q67" s="52"/>
      <c r="R67" s="52"/>
      <c r="S67" s="52"/>
      <c r="T67" s="52"/>
      <c r="U67" s="52"/>
      <c r="V67" s="52"/>
      <c r="W67" s="52"/>
      <c r="X67" s="52"/>
      <c r="Y67" s="52"/>
      <c r="Z67" s="52"/>
    </row>
    <row r="68" spans="1:26" ht="15.75" customHeight="1">
      <c r="A68" s="35">
        <v>17</v>
      </c>
      <c r="B68" s="32" t="s">
        <v>5409</v>
      </c>
      <c r="C68" s="39" t="s">
        <v>5410</v>
      </c>
      <c r="D68" s="39" t="s">
        <v>5411</v>
      </c>
      <c r="E68" s="75">
        <v>0.13</v>
      </c>
      <c r="F68" s="39" t="s">
        <v>5412</v>
      </c>
      <c r="G68" s="39" t="s">
        <v>5413</v>
      </c>
      <c r="H68" s="39" t="s">
        <v>5414</v>
      </c>
      <c r="I68" s="39"/>
      <c r="J68" s="39" t="s">
        <v>5415</v>
      </c>
      <c r="K68" s="45"/>
      <c r="L68" s="59"/>
      <c r="M68" s="59"/>
      <c r="N68" s="52"/>
      <c r="O68" s="52"/>
      <c r="P68" s="52"/>
      <c r="Q68" s="52"/>
      <c r="R68" s="52"/>
      <c r="S68" s="52"/>
      <c r="T68" s="52"/>
      <c r="U68" s="52"/>
      <c r="V68" s="52"/>
      <c r="W68" s="52"/>
      <c r="X68" s="52"/>
      <c r="Y68" s="52"/>
      <c r="Z68" s="52"/>
    </row>
    <row r="69" spans="1:26" ht="15.75" customHeight="1">
      <c r="A69" s="35">
        <v>18</v>
      </c>
      <c r="B69" s="32" t="s">
        <v>505</v>
      </c>
      <c r="C69" s="39" t="s">
        <v>506</v>
      </c>
      <c r="D69" s="39" t="s">
        <v>5416</v>
      </c>
      <c r="E69" s="75">
        <v>0.82</v>
      </c>
      <c r="F69" s="39" t="s">
        <v>508</v>
      </c>
      <c r="G69" s="39" t="s">
        <v>510</v>
      </c>
      <c r="H69" s="39" t="s">
        <v>1723</v>
      </c>
      <c r="I69" s="39"/>
      <c r="J69" s="39" t="s">
        <v>5417</v>
      </c>
      <c r="K69" s="45"/>
      <c r="L69" s="59"/>
      <c r="M69" s="59"/>
      <c r="N69" s="52"/>
      <c r="O69" s="52"/>
      <c r="P69" s="52"/>
      <c r="Q69" s="52"/>
      <c r="R69" s="52"/>
      <c r="S69" s="52"/>
      <c r="T69" s="52"/>
      <c r="U69" s="52"/>
      <c r="V69" s="52"/>
      <c r="W69" s="52"/>
      <c r="X69" s="52"/>
      <c r="Y69" s="52"/>
      <c r="Z69" s="52"/>
    </row>
    <row r="70" spans="1:26" ht="15.75" customHeight="1">
      <c r="A70" s="35">
        <v>19</v>
      </c>
      <c r="B70" s="32" t="s">
        <v>511</v>
      </c>
      <c r="C70" s="39" t="s">
        <v>512</v>
      </c>
      <c r="D70" s="39" t="s">
        <v>513</v>
      </c>
      <c r="E70" s="75">
        <v>2.2999999999999998</v>
      </c>
      <c r="F70" s="39" t="s">
        <v>514</v>
      </c>
      <c r="G70" s="39" t="s">
        <v>5418</v>
      </c>
      <c r="H70" s="39" t="s">
        <v>5419</v>
      </c>
      <c r="I70" s="39"/>
      <c r="J70" s="39" t="s">
        <v>5420</v>
      </c>
      <c r="K70" s="45"/>
      <c r="L70" s="59"/>
      <c r="M70" s="59"/>
      <c r="N70" s="52"/>
      <c r="O70" s="52"/>
      <c r="P70" s="52"/>
      <c r="Q70" s="52"/>
      <c r="R70" s="52"/>
      <c r="S70" s="52"/>
      <c r="T70" s="52"/>
      <c r="U70" s="52"/>
      <c r="V70" s="52"/>
      <c r="W70" s="52"/>
      <c r="X70" s="52"/>
      <c r="Y70" s="52"/>
      <c r="Z70" s="52"/>
    </row>
    <row r="71" spans="1:26" ht="36.75" customHeight="1">
      <c r="A71" s="35">
        <v>20</v>
      </c>
      <c r="B71" s="32" t="s">
        <v>517</v>
      </c>
      <c r="C71" s="39" t="s">
        <v>5421</v>
      </c>
      <c r="D71" s="39" t="s">
        <v>5422</v>
      </c>
      <c r="E71" s="75">
        <v>5.2</v>
      </c>
      <c r="F71" s="39" t="s">
        <v>520</v>
      </c>
      <c r="G71" s="39" t="s">
        <v>5418</v>
      </c>
      <c r="H71" s="39" t="s">
        <v>5419</v>
      </c>
      <c r="I71" s="39"/>
      <c r="J71" s="39" t="s">
        <v>5423</v>
      </c>
      <c r="K71" s="39"/>
      <c r="L71" s="59"/>
      <c r="M71" s="59"/>
      <c r="N71" s="52"/>
      <c r="O71" s="52"/>
      <c r="P71" s="52"/>
      <c r="Q71" s="52"/>
      <c r="R71" s="52"/>
      <c r="S71" s="52"/>
      <c r="T71" s="52"/>
      <c r="U71" s="52"/>
      <c r="V71" s="52"/>
      <c r="W71" s="52"/>
      <c r="X71" s="52"/>
      <c r="Y71" s="52"/>
      <c r="Z71" s="52"/>
    </row>
    <row r="72" spans="1:26" ht="15.75" customHeight="1">
      <c r="A72" s="35">
        <v>21</v>
      </c>
      <c r="B72" s="32" t="s">
        <v>5424</v>
      </c>
      <c r="C72" s="39" t="s">
        <v>532</v>
      </c>
      <c r="D72" s="39" t="s">
        <v>533</v>
      </c>
      <c r="E72" s="75">
        <v>0.1</v>
      </c>
      <c r="F72" s="39" t="s">
        <v>5425</v>
      </c>
      <c r="G72" s="39" t="s">
        <v>5426</v>
      </c>
      <c r="H72" s="39" t="s">
        <v>5427</v>
      </c>
      <c r="I72" s="39"/>
      <c r="J72" s="39" t="s">
        <v>5428</v>
      </c>
      <c r="K72" s="39" t="s">
        <v>535</v>
      </c>
      <c r="L72" s="59"/>
      <c r="M72" s="59"/>
      <c r="N72" s="52"/>
      <c r="O72" s="52"/>
      <c r="P72" s="52"/>
      <c r="Q72" s="52"/>
      <c r="R72" s="52"/>
      <c r="S72" s="52"/>
      <c r="T72" s="52"/>
      <c r="U72" s="52"/>
      <c r="V72" s="52"/>
      <c r="W72" s="52"/>
      <c r="X72" s="52"/>
      <c r="Y72" s="52"/>
      <c r="Z72" s="52"/>
    </row>
    <row r="73" spans="1:26" ht="15.75" customHeight="1">
      <c r="A73" s="35">
        <v>22</v>
      </c>
      <c r="B73" s="32" t="s">
        <v>531</v>
      </c>
      <c r="C73" s="39" t="s">
        <v>5429</v>
      </c>
      <c r="D73" s="39" t="s">
        <v>5430</v>
      </c>
      <c r="E73" s="75">
        <v>0.11</v>
      </c>
      <c r="F73" s="39" t="s">
        <v>534</v>
      </c>
      <c r="G73" s="39" t="s">
        <v>5234</v>
      </c>
      <c r="H73" s="39" t="s">
        <v>1723</v>
      </c>
      <c r="I73" s="39"/>
      <c r="J73" s="39" t="s">
        <v>5431</v>
      </c>
      <c r="K73" s="39" t="s">
        <v>535</v>
      </c>
      <c r="L73" s="59"/>
      <c r="M73" s="59"/>
      <c r="N73" s="52"/>
      <c r="O73" s="52"/>
      <c r="P73" s="52"/>
      <c r="Q73" s="52"/>
      <c r="R73" s="52"/>
      <c r="S73" s="52"/>
      <c r="T73" s="52"/>
      <c r="U73" s="52"/>
      <c r="V73" s="52"/>
      <c r="W73" s="52"/>
      <c r="X73" s="52"/>
      <c r="Y73" s="52"/>
      <c r="Z73" s="52"/>
    </row>
    <row r="74" spans="1:26" ht="31.5" customHeight="1">
      <c r="A74" s="35">
        <v>23</v>
      </c>
      <c r="B74" s="32" t="s">
        <v>522</v>
      </c>
      <c r="C74" s="39" t="s">
        <v>5432</v>
      </c>
      <c r="D74" s="39" t="s">
        <v>524</v>
      </c>
      <c r="E74" s="75">
        <v>1.03</v>
      </c>
      <c r="F74" s="39" t="s">
        <v>522</v>
      </c>
      <c r="G74" s="39" t="s">
        <v>510</v>
      </c>
      <c r="H74" s="39" t="s">
        <v>1723</v>
      </c>
      <c r="I74" s="39"/>
      <c r="J74" s="39" t="s">
        <v>1715</v>
      </c>
      <c r="K74" s="39" t="s">
        <v>5385</v>
      </c>
      <c r="L74" s="59"/>
      <c r="M74" s="59"/>
      <c r="N74" s="52"/>
      <c r="O74" s="52"/>
      <c r="P74" s="52"/>
      <c r="Q74" s="52"/>
      <c r="R74" s="52"/>
      <c r="S74" s="52"/>
      <c r="T74" s="52"/>
      <c r="U74" s="52"/>
      <c r="V74" s="52"/>
      <c r="W74" s="52"/>
      <c r="X74" s="52"/>
      <c r="Y74" s="52"/>
      <c r="Z74" s="52"/>
    </row>
    <row r="75" spans="1:26" ht="15.75" customHeight="1">
      <c r="A75" s="35">
        <v>24</v>
      </c>
      <c r="B75" s="32" t="s">
        <v>5433</v>
      </c>
      <c r="C75" s="39" t="s">
        <v>5434</v>
      </c>
      <c r="D75" s="39" t="s">
        <v>5435</v>
      </c>
      <c r="E75" s="75">
        <v>0.92</v>
      </c>
      <c r="F75" s="39" t="s">
        <v>5436</v>
      </c>
      <c r="G75" s="39"/>
      <c r="H75" s="39" t="s">
        <v>5437</v>
      </c>
      <c r="I75" s="39"/>
      <c r="J75" s="39" t="s">
        <v>5438</v>
      </c>
      <c r="K75" s="39" t="s">
        <v>5439</v>
      </c>
      <c r="L75" s="59"/>
      <c r="M75" s="59"/>
      <c r="N75" s="52"/>
      <c r="O75" s="52"/>
      <c r="P75" s="52"/>
      <c r="Q75" s="52"/>
      <c r="R75" s="52"/>
      <c r="S75" s="52"/>
      <c r="T75" s="52"/>
      <c r="U75" s="52"/>
      <c r="V75" s="52"/>
      <c r="W75" s="52"/>
      <c r="X75" s="52"/>
      <c r="Y75" s="52"/>
      <c r="Z75" s="52"/>
    </row>
    <row r="76" spans="1:26" ht="15.75" customHeight="1">
      <c r="A76" s="35">
        <v>25</v>
      </c>
      <c r="B76" s="32" t="s">
        <v>5440</v>
      </c>
      <c r="C76" s="39" t="s">
        <v>5441</v>
      </c>
      <c r="D76" s="39" t="s">
        <v>5442</v>
      </c>
      <c r="E76" s="75">
        <f>160285/10000</f>
        <v>16.028500000000001</v>
      </c>
      <c r="F76" s="39" t="s">
        <v>5440</v>
      </c>
      <c r="G76" s="39"/>
      <c r="H76" s="39" t="s">
        <v>5443</v>
      </c>
      <c r="I76" s="39"/>
      <c r="J76" s="39"/>
      <c r="K76" s="39" t="s">
        <v>5444</v>
      </c>
      <c r="L76" s="59"/>
      <c r="M76" s="59"/>
      <c r="N76" s="52"/>
      <c r="O76" s="52"/>
      <c r="P76" s="52"/>
      <c r="Q76" s="52"/>
      <c r="R76" s="52"/>
      <c r="S76" s="52"/>
      <c r="T76" s="52"/>
      <c r="U76" s="52"/>
      <c r="V76" s="52"/>
      <c r="W76" s="52"/>
      <c r="X76" s="52"/>
      <c r="Y76" s="52"/>
      <c r="Z76" s="52"/>
    </row>
    <row r="77" spans="1:26" ht="32.25" customHeight="1">
      <c r="A77" s="35">
        <v>26</v>
      </c>
      <c r="B77" s="32" t="s">
        <v>5445</v>
      </c>
      <c r="C77" s="39" t="s">
        <v>5446</v>
      </c>
      <c r="D77" s="39" t="s">
        <v>5447</v>
      </c>
      <c r="E77" s="75">
        <f>88068.7/10000</f>
        <v>8.80687</v>
      </c>
      <c r="F77" s="39" t="s">
        <v>5448</v>
      </c>
      <c r="G77" s="39"/>
      <c r="H77" s="39" t="s">
        <v>5449</v>
      </c>
      <c r="I77" s="39"/>
      <c r="J77" s="39" t="s">
        <v>5450</v>
      </c>
      <c r="K77" s="39" t="s">
        <v>5451</v>
      </c>
      <c r="L77" s="59"/>
      <c r="M77" s="59"/>
      <c r="N77" s="52"/>
      <c r="O77" s="52"/>
      <c r="P77" s="52"/>
      <c r="Q77" s="52"/>
      <c r="R77" s="52"/>
      <c r="S77" s="52"/>
      <c r="T77" s="52"/>
      <c r="U77" s="52"/>
      <c r="V77" s="52"/>
      <c r="W77" s="52"/>
      <c r="X77" s="52"/>
      <c r="Y77" s="52"/>
      <c r="Z77" s="52"/>
    </row>
    <row r="78" spans="1:26" ht="30.75" customHeight="1">
      <c r="A78" s="35">
        <v>27</v>
      </c>
      <c r="B78" s="32" t="s">
        <v>5452</v>
      </c>
      <c r="C78" s="39" t="s">
        <v>5453</v>
      </c>
      <c r="D78" s="39" t="s">
        <v>5454</v>
      </c>
      <c r="E78" s="75">
        <f>77148/10000</f>
        <v>7.7148000000000003</v>
      </c>
      <c r="F78" s="39" t="s">
        <v>5452</v>
      </c>
      <c r="G78" s="39"/>
      <c r="H78" s="39" t="s">
        <v>5455</v>
      </c>
      <c r="I78" s="39"/>
      <c r="J78" s="39"/>
      <c r="K78" s="39" t="s">
        <v>5456</v>
      </c>
      <c r="L78" s="59"/>
      <c r="M78" s="59"/>
      <c r="N78" s="52"/>
      <c r="O78" s="52"/>
      <c r="P78" s="52"/>
      <c r="Q78" s="52"/>
      <c r="R78" s="52"/>
      <c r="S78" s="52"/>
      <c r="T78" s="52"/>
      <c r="U78" s="52"/>
      <c r="V78" s="52"/>
      <c r="W78" s="52"/>
      <c r="X78" s="52"/>
      <c r="Y78" s="52"/>
      <c r="Z78" s="52"/>
    </row>
    <row r="79" spans="1:26" ht="59.25" customHeight="1">
      <c r="A79" s="35">
        <v>28</v>
      </c>
      <c r="B79" s="32" t="s">
        <v>5457</v>
      </c>
      <c r="C79" s="39" t="s">
        <v>5434</v>
      </c>
      <c r="D79" s="39" t="s">
        <v>5458</v>
      </c>
      <c r="E79" s="75">
        <f>43703/10000</f>
        <v>4.3703000000000003</v>
      </c>
      <c r="F79" s="39" t="s">
        <v>5457</v>
      </c>
      <c r="G79" s="39"/>
      <c r="H79" s="39" t="s">
        <v>5459</v>
      </c>
      <c r="I79" s="39"/>
      <c r="J79" s="39"/>
      <c r="K79" s="39" t="s">
        <v>5460</v>
      </c>
      <c r="L79" s="59"/>
      <c r="M79" s="59"/>
      <c r="N79" s="52"/>
      <c r="O79" s="52"/>
      <c r="P79" s="52"/>
      <c r="Q79" s="52"/>
      <c r="R79" s="52"/>
      <c r="S79" s="52"/>
      <c r="T79" s="52"/>
      <c r="U79" s="52"/>
      <c r="V79" s="52"/>
      <c r="W79" s="52"/>
      <c r="X79" s="52"/>
      <c r="Y79" s="52"/>
      <c r="Z79" s="52"/>
    </row>
    <row r="80" spans="1:26" ht="27" customHeight="1">
      <c r="A80" s="35">
        <v>29</v>
      </c>
      <c r="B80" s="32" t="s">
        <v>5461</v>
      </c>
      <c r="C80" s="39" t="s">
        <v>5462</v>
      </c>
      <c r="D80" s="39" t="s">
        <v>5463</v>
      </c>
      <c r="E80" s="75">
        <v>34.6449</v>
      </c>
      <c r="F80" s="39" t="s">
        <v>5464</v>
      </c>
      <c r="G80" s="39"/>
      <c r="H80" s="39" t="s">
        <v>5465</v>
      </c>
      <c r="I80" s="39"/>
      <c r="J80" s="39" t="s">
        <v>5466</v>
      </c>
      <c r="K80" s="39" t="s">
        <v>5467</v>
      </c>
      <c r="L80" s="59"/>
      <c r="M80" s="59"/>
      <c r="N80" s="52"/>
      <c r="O80" s="52"/>
      <c r="P80" s="52"/>
      <c r="Q80" s="52"/>
      <c r="R80" s="52"/>
      <c r="S80" s="52"/>
      <c r="T80" s="52"/>
      <c r="U80" s="52"/>
      <c r="V80" s="52"/>
      <c r="W80" s="52"/>
      <c r="X80" s="52"/>
      <c r="Y80" s="52"/>
      <c r="Z80" s="52"/>
    </row>
    <row r="81" spans="1:26" ht="15.75" customHeight="1">
      <c r="A81" s="35">
        <v>30</v>
      </c>
      <c r="B81" s="32" t="s">
        <v>5468</v>
      </c>
      <c r="C81" s="39" t="s">
        <v>5469</v>
      </c>
      <c r="D81" s="39" t="s">
        <v>5470</v>
      </c>
      <c r="E81" s="75">
        <f>40413.7/10000</f>
        <v>4.0413699999999997</v>
      </c>
      <c r="F81" s="39" t="s">
        <v>5471</v>
      </c>
      <c r="G81" s="39"/>
      <c r="H81" s="39" t="s">
        <v>5472</v>
      </c>
      <c r="I81" s="39"/>
      <c r="J81" s="39"/>
      <c r="K81" s="39" t="s">
        <v>5473</v>
      </c>
      <c r="L81" s="59"/>
      <c r="M81" s="59"/>
      <c r="N81" s="52"/>
      <c r="O81" s="52"/>
      <c r="P81" s="52"/>
      <c r="Q81" s="52"/>
      <c r="R81" s="52"/>
      <c r="S81" s="52"/>
      <c r="T81" s="52"/>
      <c r="U81" s="52"/>
      <c r="V81" s="52"/>
      <c r="W81" s="52"/>
      <c r="X81" s="52"/>
      <c r="Y81" s="52"/>
      <c r="Z81" s="52"/>
    </row>
    <row r="82" spans="1:26" ht="15.75" customHeight="1">
      <c r="A82" s="35"/>
      <c r="B82" s="32"/>
      <c r="C82" s="39" t="s">
        <v>5469</v>
      </c>
      <c r="D82" s="39"/>
      <c r="E82" s="75">
        <f>15356/10000</f>
        <v>1.5356000000000001</v>
      </c>
      <c r="F82" s="39" t="s">
        <v>5474</v>
      </c>
      <c r="G82" s="39"/>
      <c r="H82" s="39" t="s">
        <v>5475</v>
      </c>
      <c r="I82" s="39"/>
      <c r="J82" s="39"/>
      <c r="K82" s="39" t="s">
        <v>5476</v>
      </c>
      <c r="L82" s="59"/>
      <c r="M82" s="59"/>
      <c r="N82" s="52"/>
      <c r="O82" s="52"/>
      <c r="P82" s="52"/>
      <c r="Q82" s="52"/>
      <c r="R82" s="52"/>
      <c r="S82" s="52"/>
      <c r="T82" s="52"/>
      <c r="U82" s="52"/>
      <c r="V82" s="52"/>
      <c r="W82" s="52"/>
      <c r="X82" s="52"/>
      <c r="Y82" s="52"/>
      <c r="Z82" s="52"/>
    </row>
    <row r="83" spans="1:26" ht="31.5" customHeight="1">
      <c r="A83" s="35">
        <v>31</v>
      </c>
      <c r="B83" s="32" t="s">
        <v>5477</v>
      </c>
      <c r="C83" s="39" t="s">
        <v>5478</v>
      </c>
      <c r="D83" s="39" t="s">
        <v>5479</v>
      </c>
      <c r="E83" s="75">
        <f>35117/10000</f>
        <v>3.5116999999999998</v>
      </c>
      <c r="F83" s="39" t="s">
        <v>5480</v>
      </c>
      <c r="G83" s="39"/>
      <c r="H83" s="39" t="s">
        <v>5481</v>
      </c>
      <c r="I83" s="39"/>
      <c r="J83" s="39"/>
      <c r="K83" s="39" t="s">
        <v>5482</v>
      </c>
      <c r="L83" s="59"/>
      <c r="M83" s="59"/>
      <c r="N83" s="52"/>
      <c r="O83" s="52"/>
      <c r="P83" s="52"/>
      <c r="Q83" s="52"/>
      <c r="R83" s="52"/>
      <c r="S83" s="52"/>
      <c r="T83" s="52"/>
      <c r="U83" s="52"/>
      <c r="V83" s="52"/>
      <c r="W83" s="52"/>
      <c r="X83" s="52"/>
      <c r="Y83" s="52"/>
      <c r="Z83" s="52"/>
    </row>
    <row r="84" spans="1:26" ht="39.75" customHeight="1">
      <c r="A84" s="35">
        <v>32</v>
      </c>
      <c r="B84" s="32" t="s">
        <v>5483</v>
      </c>
      <c r="C84" s="39" t="s">
        <v>5484</v>
      </c>
      <c r="D84" s="39" t="s">
        <v>5485</v>
      </c>
      <c r="E84" s="75">
        <f>690/10000</f>
        <v>6.9000000000000006E-2</v>
      </c>
      <c r="F84" s="39" t="s">
        <v>5483</v>
      </c>
      <c r="G84" s="39" t="s">
        <v>5486</v>
      </c>
      <c r="H84" s="39" t="s">
        <v>5487</v>
      </c>
      <c r="I84" s="39"/>
      <c r="J84" s="39" t="s">
        <v>5488</v>
      </c>
      <c r="K84" s="39" t="s">
        <v>5489</v>
      </c>
      <c r="L84" s="59"/>
      <c r="M84" s="59"/>
      <c r="N84" s="52"/>
      <c r="O84" s="52"/>
      <c r="P84" s="52"/>
      <c r="Q84" s="52"/>
      <c r="R84" s="52"/>
      <c r="S84" s="52"/>
      <c r="T84" s="52"/>
      <c r="U84" s="52"/>
      <c r="V84" s="52"/>
      <c r="W84" s="52"/>
      <c r="X84" s="52"/>
      <c r="Y84" s="52"/>
      <c r="Z84" s="52"/>
    </row>
    <row r="85" spans="1:26" ht="38.25" customHeight="1">
      <c r="A85" s="35">
        <v>33</v>
      </c>
      <c r="B85" s="32" t="s">
        <v>5490</v>
      </c>
      <c r="C85" s="39" t="s">
        <v>5491</v>
      </c>
      <c r="D85" s="39" t="s">
        <v>5492</v>
      </c>
      <c r="E85" s="75">
        <v>2</v>
      </c>
      <c r="F85" s="39" t="s">
        <v>5490</v>
      </c>
      <c r="G85" s="39" t="s">
        <v>5493</v>
      </c>
      <c r="H85" s="39" t="s">
        <v>5494</v>
      </c>
      <c r="I85" s="39"/>
      <c r="J85" s="39" t="s">
        <v>5495</v>
      </c>
      <c r="K85" s="39" t="s">
        <v>5496</v>
      </c>
      <c r="L85" s="59"/>
      <c r="M85" s="59"/>
      <c r="N85" s="52"/>
      <c r="O85" s="52"/>
      <c r="P85" s="52"/>
      <c r="Q85" s="52"/>
      <c r="R85" s="52"/>
      <c r="S85" s="52"/>
      <c r="T85" s="52"/>
      <c r="U85" s="52"/>
      <c r="V85" s="52"/>
      <c r="W85" s="52"/>
      <c r="X85" s="52"/>
      <c r="Y85" s="52"/>
      <c r="Z85" s="52"/>
    </row>
    <row r="86" spans="1:26" ht="33" customHeight="1">
      <c r="A86" s="35">
        <v>34</v>
      </c>
      <c r="B86" s="32" t="s">
        <v>545</v>
      </c>
      <c r="C86" s="39" t="s">
        <v>546</v>
      </c>
      <c r="D86" s="39" t="s">
        <v>547</v>
      </c>
      <c r="E86" s="75">
        <v>1.46</v>
      </c>
      <c r="F86" s="39" t="s">
        <v>548</v>
      </c>
      <c r="G86" s="39" t="s">
        <v>5497</v>
      </c>
      <c r="H86" s="39" t="s">
        <v>5498</v>
      </c>
      <c r="I86" s="39" t="s">
        <v>550</v>
      </c>
      <c r="J86" s="39" t="s">
        <v>5499</v>
      </c>
      <c r="K86" s="39" t="s">
        <v>5500</v>
      </c>
      <c r="L86" s="59"/>
      <c r="M86" s="59"/>
      <c r="N86" s="52"/>
      <c r="O86" s="52"/>
      <c r="P86" s="52"/>
      <c r="Q86" s="52"/>
      <c r="R86" s="52"/>
      <c r="S86" s="52"/>
      <c r="T86" s="52"/>
      <c r="U86" s="52"/>
      <c r="V86" s="52"/>
      <c r="W86" s="52"/>
      <c r="X86" s="52"/>
      <c r="Y86" s="52"/>
      <c r="Z86" s="52"/>
    </row>
    <row r="87" spans="1:26" ht="43.5" customHeight="1">
      <c r="A87" s="35">
        <v>35</v>
      </c>
      <c r="B87" s="32" t="s">
        <v>551</v>
      </c>
      <c r="C87" s="39" t="s">
        <v>5501</v>
      </c>
      <c r="D87" s="39" t="s">
        <v>554</v>
      </c>
      <c r="E87" s="75">
        <v>2.9950000000000001</v>
      </c>
      <c r="F87" s="39" t="s">
        <v>548</v>
      </c>
      <c r="G87" s="39" t="s">
        <v>5502</v>
      </c>
      <c r="H87" s="39" t="s">
        <v>556</v>
      </c>
      <c r="I87" s="39" t="s">
        <v>557</v>
      </c>
      <c r="J87" s="39" t="s">
        <v>5503</v>
      </c>
      <c r="K87" s="39"/>
      <c r="L87" s="59"/>
      <c r="M87" s="59"/>
      <c r="N87" s="52"/>
      <c r="O87" s="52"/>
      <c r="P87" s="52"/>
      <c r="Q87" s="52"/>
      <c r="R87" s="52"/>
      <c r="S87" s="52"/>
      <c r="T87" s="52"/>
      <c r="U87" s="52"/>
      <c r="V87" s="52"/>
      <c r="W87" s="52"/>
      <c r="X87" s="52"/>
      <c r="Y87" s="52"/>
      <c r="Z87" s="52"/>
    </row>
    <row r="88" spans="1:26" ht="21.75" customHeight="1">
      <c r="A88" s="35">
        <v>36</v>
      </c>
      <c r="B88" s="32" t="s">
        <v>558</v>
      </c>
      <c r="C88" s="39" t="s">
        <v>559</v>
      </c>
      <c r="D88" s="39" t="s">
        <v>561</v>
      </c>
      <c r="E88" s="75">
        <v>55.88</v>
      </c>
      <c r="F88" s="39" t="s">
        <v>562</v>
      </c>
      <c r="G88" s="39" t="s">
        <v>5504</v>
      </c>
      <c r="H88" s="39" t="s">
        <v>5505</v>
      </c>
      <c r="I88" s="39" t="s">
        <v>565</v>
      </c>
      <c r="J88" s="39" t="s">
        <v>5506</v>
      </c>
      <c r="K88" s="39"/>
      <c r="L88" s="59"/>
      <c r="M88" s="59"/>
      <c r="N88" s="52"/>
      <c r="O88" s="52"/>
      <c r="P88" s="52"/>
      <c r="Q88" s="52"/>
      <c r="R88" s="52"/>
      <c r="S88" s="52"/>
      <c r="T88" s="52"/>
      <c r="U88" s="52"/>
      <c r="V88" s="52"/>
      <c r="W88" s="52"/>
      <c r="X88" s="52"/>
      <c r="Y88" s="52"/>
      <c r="Z88" s="52"/>
    </row>
    <row r="89" spans="1:26" ht="36.75" customHeight="1">
      <c r="A89" s="35">
        <v>37</v>
      </c>
      <c r="B89" s="32" t="s">
        <v>566</v>
      </c>
      <c r="C89" s="39" t="s">
        <v>567</v>
      </c>
      <c r="D89" s="39" t="s">
        <v>569</v>
      </c>
      <c r="E89" s="75">
        <v>5.88</v>
      </c>
      <c r="F89" s="39" t="s">
        <v>562</v>
      </c>
      <c r="G89" s="39" t="s">
        <v>5507</v>
      </c>
      <c r="H89" s="39" t="s">
        <v>5508</v>
      </c>
      <c r="I89" s="39" t="s">
        <v>572</v>
      </c>
      <c r="J89" s="39" t="s">
        <v>5509</v>
      </c>
      <c r="K89" s="39"/>
      <c r="L89" s="59"/>
      <c r="M89" s="59"/>
      <c r="N89" s="52"/>
      <c r="O89" s="52"/>
      <c r="P89" s="52"/>
      <c r="Q89" s="52"/>
      <c r="R89" s="52"/>
      <c r="S89" s="52"/>
      <c r="T89" s="52"/>
      <c r="U89" s="52"/>
      <c r="V89" s="52"/>
      <c r="W89" s="52"/>
      <c r="X89" s="52"/>
      <c r="Y89" s="52"/>
      <c r="Z89" s="52"/>
    </row>
    <row r="90" spans="1:26" ht="24" customHeight="1">
      <c r="A90" s="35">
        <v>38</v>
      </c>
      <c r="B90" s="32" t="s">
        <v>5510</v>
      </c>
      <c r="C90" s="39" t="s">
        <v>5511</v>
      </c>
      <c r="D90" s="39" t="s">
        <v>5512</v>
      </c>
      <c r="E90" s="75">
        <v>2.44</v>
      </c>
      <c r="F90" s="39" t="s">
        <v>5513</v>
      </c>
      <c r="G90" s="39" t="s">
        <v>5514</v>
      </c>
      <c r="H90" s="39" t="s">
        <v>5515</v>
      </c>
      <c r="I90" s="39"/>
      <c r="J90" s="39"/>
      <c r="K90" s="39" t="s">
        <v>5516</v>
      </c>
      <c r="L90" s="59"/>
      <c r="M90" s="59"/>
      <c r="N90" s="52"/>
      <c r="O90" s="52"/>
      <c r="P90" s="52"/>
      <c r="Q90" s="52"/>
      <c r="R90" s="52"/>
      <c r="S90" s="52"/>
      <c r="T90" s="52"/>
      <c r="U90" s="52"/>
      <c r="V90" s="52"/>
      <c r="W90" s="52"/>
      <c r="X90" s="52"/>
      <c r="Y90" s="52"/>
      <c r="Z90" s="52"/>
    </row>
    <row r="91" spans="1:26" ht="53.25" customHeight="1">
      <c r="A91" s="35">
        <v>39</v>
      </c>
      <c r="B91" s="32" t="s">
        <v>5517</v>
      </c>
      <c r="C91" s="39" t="s">
        <v>5518</v>
      </c>
      <c r="D91" s="39" t="s">
        <v>5519</v>
      </c>
      <c r="E91" s="75">
        <v>42.96</v>
      </c>
      <c r="F91" s="39" t="s">
        <v>562</v>
      </c>
      <c r="G91" s="39" t="s">
        <v>5520</v>
      </c>
      <c r="H91" s="39" t="s">
        <v>5521</v>
      </c>
      <c r="I91" s="39"/>
      <c r="J91" s="39"/>
      <c r="K91" s="39" t="s">
        <v>5522</v>
      </c>
      <c r="L91" s="59"/>
      <c r="M91" s="59"/>
      <c r="N91" s="52"/>
      <c r="O91" s="52"/>
      <c r="P91" s="52"/>
      <c r="Q91" s="52"/>
      <c r="R91" s="52"/>
      <c r="S91" s="52"/>
      <c r="T91" s="52"/>
      <c r="U91" s="52"/>
      <c r="V91" s="52"/>
      <c r="W91" s="52"/>
      <c r="X91" s="52"/>
      <c r="Y91" s="52"/>
      <c r="Z91" s="52"/>
    </row>
    <row r="92" spans="1:26" ht="29.25" customHeight="1">
      <c r="A92" s="35">
        <v>40</v>
      </c>
      <c r="B92" s="32" t="s">
        <v>5523</v>
      </c>
      <c r="C92" s="39" t="s">
        <v>5524</v>
      </c>
      <c r="D92" s="39" t="s">
        <v>5525</v>
      </c>
      <c r="E92" s="75">
        <v>9.18</v>
      </c>
      <c r="F92" s="39" t="s">
        <v>562</v>
      </c>
      <c r="G92" s="39" t="s">
        <v>5526</v>
      </c>
      <c r="H92" s="39" t="s">
        <v>5527</v>
      </c>
      <c r="I92" s="39"/>
      <c r="J92" s="39"/>
      <c r="K92" s="39"/>
      <c r="L92" s="59"/>
      <c r="M92" s="59"/>
      <c r="N92" s="52"/>
      <c r="O92" s="52"/>
      <c r="P92" s="52"/>
      <c r="Q92" s="52"/>
      <c r="R92" s="52"/>
      <c r="S92" s="52"/>
      <c r="T92" s="52"/>
      <c r="U92" s="52"/>
      <c r="V92" s="52"/>
      <c r="W92" s="52"/>
      <c r="X92" s="52"/>
      <c r="Y92" s="52"/>
      <c r="Z92" s="52"/>
    </row>
    <row r="93" spans="1:26" ht="15.75" customHeight="1">
      <c r="A93" s="35">
        <v>41</v>
      </c>
      <c r="B93" s="32" t="s">
        <v>5528</v>
      </c>
      <c r="C93" s="39" t="s">
        <v>5518</v>
      </c>
      <c r="D93" s="39" t="s">
        <v>5529</v>
      </c>
      <c r="E93" s="75">
        <v>29.45</v>
      </c>
      <c r="F93" s="39" t="s">
        <v>562</v>
      </c>
      <c r="G93" s="39" t="s">
        <v>5526</v>
      </c>
      <c r="H93" s="39"/>
      <c r="I93" s="39"/>
      <c r="J93" s="39"/>
      <c r="K93" s="39"/>
      <c r="L93" s="59"/>
      <c r="M93" s="59"/>
      <c r="N93" s="52"/>
      <c r="O93" s="52"/>
      <c r="P93" s="52"/>
      <c r="Q93" s="52"/>
      <c r="R93" s="52"/>
      <c r="S93" s="52"/>
      <c r="T93" s="52"/>
      <c r="U93" s="52"/>
      <c r="V93" s="52"/>
      <c r="W93" s="52"/>
      <c r="X93" s="52"/>
      <c r="Y93" s="52"/>
      <c r="Z93" s="52"/>
    </row>
    <row r="94" spans="1:26" ht="15.75" customHeight="1">
      <c r="A94" s="35">
        <v>42</v>
      </c>
      <c r="B94" s="32" t="s">
        <v>5530</v>
      </c>
      <c r="C94" s="39" t="s">
        <v>5531</v>
      </c>
      <c r="D94" s="39" t="s">
        <v>5532</v>
      </c>
      <c r="E94" s="75">
        <v>19.690000000000001</v>
      </c>
      <c r="F94" s="39" t="s">
        <v>562</v>
      </c>
      <c r="G94" s="39" t="s">
        <v>5526</v>
      </c>
      <c r="H94" s="39"/>
      <c r="I94" s="39"/>
      <c r="J94" s="39"/>
      <c r="K94" s="39"/>
      <c r="L94" s="59"/>
      <c r="M94" s="59"/>
      <c r="N94" s="52"/>
      <c r="O94" s="52"/>
      <c r="P94" s="52"/>
      <c r="Q94" s="52"/>
      <c r="R94" s="52"/>
      <c r="S94" s="52"/>
      <c r="T94" s="52"/>
      <c r="U94" s="52"/>
      <c r="V94" s="52"/>
      <c r="W94" s="52"/>
      <c r="X94" s="52"/>
      <c r="Y94" s="52"/>
      <c r="Z94" s="52"/>
    </row>
    <row r="95" spans="1:26" ht="33.75" customHeight="1">
      <c r="A95" s="35">
        <v>43</v>
      </c>
      <c r="B95" s="32" t="s">
        <v>5533</v>
      </c>
      <c r="C95" s="39" t="s">
        <v>5534</v>
      </c>
      <c r="D95" s="39" t="s">
        <v>5535</v>
      </c>
      <c r="E95" s="75">
        <v>4.08</v>
      </c>
      <c r="F95" s="39" t="s">
        <v>5513</v>
      </c>
      <c r="G95" s="39" t="s">
        <v>5536</v>
      </c>
      <c r="H95" s="39" t="s">
        <v>5537</v>
      </c>
      <c r="I95" s="39"/>
      <c r="J95" s="39"/>
      <c r="K95" s="39" t="s">
        <v>5538</v>
      </c>
      <c r="L95" s="59"/>
      <c r="M95" s="59"/>
      <c r="N95" s="52"/>
      <c r="O95" s="52"/>
      <c r="P95" s="52"/>
      <c r="Q95" s="52"/>
      <c r="R95" s="52"/>
      <c r="S95" s="52"/>
      <c r="T95" s="52"/>
      <c r="U95" s="52"/>
      <c r="V95" s="52"/>
      <c r="W95" s="52"/>
      <c r="X95" s="52"/>
      <c r="Y95" s="52"/>
      <c r="Z95" s="52"/>
    </row>
    <row r="96" spans="1:26" ht="21" customHeight="1">
      <c r="A96" s="35">
        <v>44</v>
      </c>
      <c r="B96" s="32" t="s">
        <v>573</v>
      </c>
      <c r="C96" s="39" t="s">
        <v>574</v>
      </c>
      <c r="D96" s="39" t="s">
        <v>533</v>
      </c>
      <c r="E96" s="75">
        <v>10</v>
      </c>
      <c r="F96" s="39"/>
      <c r="G96" s="39"/>
      <c r="H96" s="39" t="s">
        <v>5539</v>
      </c>
      <c r="I96" s="39"/>
      <c r="J96" s="39" t="s">
        <v>5540</v>
      </c>
      <c r="K96" s="39"/>
      <c r="L96" s="59"/>
      <c r="M96" s="59"/>
      <c r="N96" s="52"/>
      <c r="O96" s="52"/>
      <c r="P96" s="52"/>
      <c r="Q96" s="52"/>
      <c r="R96" s="52"/>
      <c r="S96" s="52"/>
      <c r="T96" s="52"/>
      <c r="U96" s="52"/>
      <c r="V96" s="52"/>
      <c r="W96" s="52"/>
      <c r="X96" s="52"/>
      <c r="Y96" s="52"/>
      <c r="Z96" s="52"/>
    </row>
    <row r="97" spans="1:26" ht="36.75" customHeight="1">
      <c r="A97" s="35">
        <v>45</v>
      </c>
      <c r="B97" s="32" t="s">
        <v>5541</v>
      </c>
      <c r="C97" s="39" t="s">
        <v>5542</v>
      </c>
      <c r="D97" s="39" t="s">
        <v>533</v>
      </c>
      <c r="E97" s="75">
        <v>3.2</v>
      </c>
      <c r="F97" s="39"/>
      <c r="G97" s="39"/>
      <c r="H97" s="39" t="s">
        <v>5543</v>
      </c>
      <c r="I97" s="39"/>
      <c r="J97" s="39" t="s">
        <v>5544</v>
      </c>
      <c r="K97" s="39"/>
      <c r="L97" s="59"/>
      <c r="M97" s="59"/>
      <c r="N97" s="52"/>
      <c r="O97" s="52"/>
      <c r="P97" s="52"/>
      <c r="Q97" s="52"/>
      <c r="R97" s="52"/>
      <c r="S97" s="52"/>
      <c r="T97" s="52"/>
      <c r="U97" s="52"/>
      <c r="V97" s="52"/>
      <c r="W97" s="52"/>
      <c r="X97" s="52"/>
      <c r="Y97" s="52"/>
      <c r="Z97" s="52"/>
    </row>
    <row r="98" spans="1:26" ht="15.75" customHeight="1">
      <c r="A98" s="35">
        <v>46</v>
      </c>
      <c r="B98" s="32" t="s">
        <v>578</v>
      </c>
      <c r="C98" s="39" t="s">
        <v>5545</v>
      </c>
      <c r="D98" s="39" t="s">
        <v>5546</v>
      </c>
      <c r="E98" s="75">
        <v>22.62</v>
      </c>
      <c r="F98" s="39"/>
      <c r="G98" s="39"/>
      <c r="H98" s="39" t="s">
        <v>5547</v>
      </c>
      <c r="I98" s="39"/>
      <c r="J98" s="39" t="s">
        <v>5548</v>
      </c>
      <c r="K98" s="39"/>
      <c r="L98" s="59"/>
      <c r="M98" s="59"/>
      <c r="N98" s="52"/>
      <c r="O98" s="52"/>
      <c r="P98" s="52"/>
      <c r="Q98" s="52"/>
      <c r="R98" s="52"/>
      <c r="S98" s="52"/>
      <c r="T98" s="52"/>
      <c r="U98" s="52"/>
      <c r="V98" s="52"/>
      <c r="W98" s="52"/>
      <c r="X98" s="52"/>
      <c r="Y98" s="52"/>
      <c r="Z98" s="52"/>
    </row>
    <row r="99" spans="1:26" ht="15.75" customHeight="1">
      <c r="A99" s="35">
        <v>47</v>
      </c>
      <c r="B99" s="32" t="s">
        <v>584</v>
      </c>
      <c r="C99" s="35" t="s">
        <v>585</v>
      </c>
      <c r="D99" s="35" t="s">
        <v>533</v>
      </c>
      <c r="E99" s="64">
        <v>0.45600000000000002</v>
      </c>
      <c r="F99" s="35"/>
      <c r="G99" s="35"/>
      <c r="H99" s="35"/>
      <c r="I99" s="35"/>
      <c r="J99" s="35" t="s">
        <v>5549</v>
      </c>
      <c r="K99" s="35"/>
      <c r="L99" s="59"/>
      <c r="M99" s="59"/>
      <c r="N99" s="52"/>
      <c r="O99" s="52"/>
      <c r="P99" s="52"/>
      <c r="Q99" s="52"/>
      <c r="R99" s="52"/>
      <c r="S99" s="52"/>
      <c r="T99" s="52"/>
      <c r="U99" s="52"/>
      <c r="V99" s="52"/>
      <c r="W99" s="52"/>
      <c r="X99" s="52"/>
      <c r="Y99" s="52"/>
      <c r="Z99" s="52"/>
    </row>
    <row r="100" spans="1:26" ht="15.75" customHeight="1">
      <c r="A100" s="35">
        <v>48</v>
      </c>
      <c r="B100" s="32" t="s">
        <v>5550</v>
      </c>
      <c r="C100" s="35" t="s">
        <v>5551</v>
      </c>
      <c r="D100" s="35" t="s">
        <v>5552</v>
      </c>
      <c r="E100" s="64">
        <v>11.38</v>
      </c>
      <c r="F100" s="35" t="s">
        <v>5553</v>
      </c>
      <c r="G100" s="35" t="s">
        <v>5554</v>
      </c>
      <c r="H100" s="35"/>
      <c r="I100" s="35" t="s">
        <v>5555</v>
      </c>
      <c r="J100" s="35"/>
      <c r="K100" s="35"/>
      <c r="L100" s="59"/>
      <c r="M100" s="59"/>
      <c r="N100" s="52"/>
      <c r="O100" s="52"/>
      <c r="P100" s="52"/>
      <c r="Q100" s="52"/>
      <c r="R100" s="52"/>
      <c r="S100" s="52"/>
      <c r="T100" s="52"/>
      <c r="U100" s="52"/>
      <c r="V100" s="52"/>
      <c r="W100" s="52"/>
      <c r="X100" s="52"/>
      <c r="Y100" s="52"/>
      <c r="Z100" s="52"/>
    </row>
    <row r="101" spans="1:26" ht="15.75" customHeight="1">
      <c r="A101" s="35">
        <v>49</v>
      </c>
      <c r="B101" s="32" t="s">
        <v>5556</v>
      </c>
      <c r="C101" s="35" t="s">
        <v>5557</v>
      </c>
      <c r="D101" s="35" t="s">
        <v>533</v>
      </c>
      <c r="E101" s="64">
        <f>2.8+4.5</f>
        <v>7.3</v>
      </c>
      <c r="F101" s="35"/>
      <c r="G101" s="35" t="s">
        <v>5558</v>
      </c>
      <c r="H101" s="35" t="s">
        <v>5559</v>
      </c>
      <c r="I101" s="35" t="s">
        <v>5560</v>
      </c>
      <c r="J101" s="35"/>
      <c r="K101" s="35"/>
      <c r="L101" s="59"/>
      <c r="M101" s="59"/>
      <c r="N101" s="52"/>
      <c r="O101" s="52"/>
      <c r="P101" s="52"/>
      <c r="Q101" s="52"/>
      <c r="R101" s="52"/>
      <c r="S101" s="52"/>
      <c r="T101" s="52"/>
      <c r="U101" s="52"/>
      <c r="V101" s="52"/>
      <c r="W101" s="52"/>
      <c r="X101" s="52"/>
      <c r="Y101" s="52"/>
      <c r="Z101" s="52"/>
    </row>
    <row r="102" spans="1:26" ht="27" customHeight="1">
      <c r="A102" s="35">
        <v>50</v>
      </c>
      <c r="B102" s="32" t="s">
        <v>5561</v>
      </c>
      <c r="C102" s="35" t="s">
        <v>5562</v>
      </c>
      <c r="D102" s="35" t="s">
        <v>5563</v>
      </c>
      <c r="E102" s="64">
        <v>112</v>
      </c>
      <c r="F102" s="35" t="s">
        <v>5564</v>
      </c>
      <c r="G102" s="35" t="s">
        <v>5565</v>
      </c>
      <c r="H102" s="35" t="s">
        <v>5566</v>
      </c>
      <c r="I102" s="40"/>
      <c r="J102" s="40"/>
      <c r="K102" s="35"/>
      <c r="L102" s="59"/>
      <c r="M102" s="59"/>
      <c r="N102" s="52"/>
      <c r="O102" s="52"/>
      <c r="P102" s="52"/>
      <c r="Q102" s="52"/>
      <c r="R102" s="52"/>
      <c r="S102" s="52"/>
      <c r="T102" s="52"/>
      <c r="U102" s="52"/>
      <c r="V102" s="52"/>
      <c r="W102" s="52"/>
      <c r="X102" s="52"/>
      <c r="Y102" s="52"/>
      <c r="Z102" s="52"/>
    </row>
    <row r="103" spans="1:26" ht="15.75" customHeight="1">
      <c r="A103" s="40" t="s">
        <v>893</v>
      </c>
      <c r="B103" s="62" t="s">
        <v>894</v>
      </c>
      <c r="C103" s="36">
        <f t="shared" ref="C103:K103" si="11">C104+C105+C108+C109+C111+C112+C113+C126+C133+C156+C157</f>
        <v>41</v>
      </c>
      <c r="D103" s="36">
        <f t="shared" si="11"/>
        <v>37</v>
      </c>
      <c r="E103" s="63">
        <f t="shared" si="11"/>
        <v>190.08524</v>
      </c>
      <c r="F103" s="36">
        <f t="shared" si="11"/>
        <v>38</v>
      </c>
      <c r="G103" s="36">
        <f t="shared" si="11"/>
        <v>18</v>
      </c>
      <c r="H103" s="36">
        <f t="shared" si="11"/>
        <v>38</v>
      </c>
      <c r="I103" s="36">
        <f t="shared" si="11"/>
        <v>18</v>
      </c>
      <c r="J103" s="36">
        <f t="shared" si="11"/>
        <v>17</v>
      </c>
      <c r="K103" s="36">
        <f t="shared" si="11"/>
        <v>15</v>
      </c>
      <c r="L103" s="59"/>
      <c r="M103" s="59"/>
      <c r="N103" s="76"/>
      <c r="O103" s="76"/>
      <c r="P103" s="76"/>
      <c r="Q103" s="76"/>
      <c r="R103" s="76"/>
      <c r="S103" s="76"/>
      <c r="T103" s="76"/>
      <c r="U103" s="76"/>
      <c r="V103" s="76"/>
      <c r="W103" s="76"/>
      <c r="X103" s="76"/>
      <c r="Y103" s="76"/>
      <c r="Z103" s="76"/>
    </row>
    <row r="104" spans="1:26" ht="15.75" customHeight="1">
      <c r="A104" s="35" t="s">
        <v>895</v>
      </c>
      <c r="B104" s="62" t="s">
        <v>896</v>
      </c>
      <c r="C104" s="35"/>
      <c r="D104" s="35"/>
      <c r="E104" s="64"/>
      <c r="F104" s="35"/>
      <c r="G104" s="35"/>
      <c r="H104" s="35"/>
      <c r="I104" s="35"/>
      <c r="J104" s="35"/>
      <c r="K104" s="35"/>
      <c r="L104" s="59"/>
      <c r="M104" s="59"/>
      <c r="N104" s="76"/>
      <c r="O104" s="76"/>
      <c r="P104" s="76"/>
      <c r="Q104" s="76"/>
      <c r="R104" s="76"/>
      <c r="S104" s="76"/>
      <c r="T104" s="76"/>
      <c r="U104" s="76"/>
      <c r="V104" s="76"/>
      <c r="W104" s="76"/>
      <c r="X104" s="76"/>
      <c r="Y104" s="76"/>
      <c r="Z104" s="76"/>
    </row>
    <row r="105" spans="1:26" ht="15.75" customHeight="1">
      <c r="A105" s="40" t="s">
        <v>1378</v>
      </c>
      <c r="B105" s="62" t="s">
        <v>1379</v>
      </c>
      <c r="C105" s="40">
        <f t="shared" ref="C105:D105" si="12">COUNTA(C106:C107)</f>
        <v>2</v>
      </c>
      <c r="D105" s="40">
        <f t="shared" si="12"/>
        <v>2</v>
      </c>
      <c r="E105" s="58">
        <f>SUM(E106:E107)</f>
        <v>61.625372999999996</v>
      </c>
      <c r="F105" s="40">
        <f t="shared" ref="F105:K105" si="13">COUNTA(F106:F107)</f>
        <v>2</v>
      </c>
      <c r="G105" s="40">
        <f t="shared" si="13"/>
        <v>2</v>
      </c>
      <c r="H105" s="40">
        <f t="shared" si="13"/>
        <v>2</v>
      </c>
      <c r="I105" s="40">
        <f t="shared" si="13"/>
        <v>2</v>
      </c>
      <c r="J105" s="40">
        <f t="shared" si="13"/>
        <v>2</v>
      </c>
      <c r="K105" s="40">
        <f t="shared" si="13"/>
        <v>0</v>
      </c>
      <c r="L105" s="59"/>
      <c r="M105" s="59"/>
      <c r="N105" s="76"/>
      <c r="O105" s="76"/>
      <c r="P105" s="76"/>
      <c r="Q105" s="76"/>
      <c r="R105" s="76"/>
      <c r="S105" s="76"/>
      <c r="T105" s="76"/>
      <c r="U105" s="76"/>
      <c r="V105" s="76"/>
      <c r="W105" s="76"/>
      <c r="X105" s="76"/>
      <c r="Y105" s="76"/>
      <c r="Z105" s="76"/>
    </row>
    <row r="106" spans="1:26" ht="22.5" customHeight="1">
      <c r="A106" s="35">
        <v>1</v>
      </c>
      <c r="B106" s="32" t="s">
        <v>5567</v>
      </c>
      <c r="C106" s="35" t="s">
        <v>5568</v>
      </c>
      <c r="D106" s="35" t="s">
        <v>5569</v>
      </c>
      <c r="E106" s="64">
        <v>28.994373</v>
      </c>
      <c r="F106" s="35" t="s">
        <v>1535</v>
      </c>
      <c r="G106" s="35" t="s">
        <v>5570</v>
      </c>
      <c r="H106" s="35" t="s">
        <v>5571</v>
      </c>
      <c r="I106" s="35" t="s">
        <v>5572</v>
      </c>
      <c r="J106" s="35" t="s">
        <v>5573</v>
      </c>
      <c r="K106" s="35"/>
      <c r="L106" s="59"/>
      <c r="M106" s="59"/>
      <c r="N106" s="76"/>
      <c r="O106" s="76"/>
      <c r="P106" s="76"/>
      <c r="Q106" s="76"/>
      <c r="R106" s="76"/>
      <c r="S106" s="76"/>
      <c r="T106" s="76"/>
      <c r="U106" s="76"/>
      <c r="V106" s="76"/>
      <c r="W106" s="76"/>
      <c r="X106" s="76"/>
      <c r="Y106" s="76"/>
      <c r="Z106" s="76"/>
    </row>
    <row r="107" spans="1:26" ht="20.25" customHeight="1">
      <c r="A107" s="35">
        <v>2</v>
      </c>
      <c r="B107" s="32" t="s">
        <v>5574</v>
      </c>
      <c r="C107" s="35" t="s">
        <v>5575</v>
      </c>
      <c r="D107" s="35" t="s">
        <v>5576</v>
      </c>
      <c r="E107" s="64">
        <v>32.631</v>
      </c>
      <c r="F107" s="35" t="s">
        <v>1535</v>
      </c>
      <c r="G107" s="35" t="s">
        <v>5577</v>
      </c>
      <c r="H107" s="35" t="s">
        <v>5571</v>
      </c>
      <c r="I107" s="35" t="s">
        <v>5578</v>
      </c>
      <c r="J107" s="35" t="s">
        <v>5579</v>
      </c>
      <c r="K107" s="35"/>
      <c r="L107" s="59"/>
      <c r="M107" s="59"/>
      <c r="N107" s="76"/>
      <c r="O107" s="76"/>
      <c r="P107" s="76"/>
      <c r="Q107" s="76"/>
      <c r="R107" s="76"/>
      <c r="S107" s="76"/>
      <c r="T107" s="76"/>
      <c r="U107" s="76"/>
      <c r="V107" s="76"/>
      <c r="W107" s="76"/>
      <c r="X107" s="76"/>
      <c r="Y107" s="76"/>
      <c r="Z107" s="76"/>
    </row>
    <row r="108" spans="1:26" ht="15.75" customHeight="1">
      <c r="A108" s="40" t="s">
        <v>1542</v>
      </c>
      <c r="B108" s="62" t="s">
        <v>1543</v>
      </c>
      <c r="C108" s="40">
        <v>0</v>
      </c>
      <c r="D108" s="40"/>
      <c r="E108" s="58"/>
      <c r="F108" s="40"/>
      <c r="G108" s="40"/>
      <c r="H108" s="40"/>
      <c r="I108" s="40"/>
      <c r="J108" s="40"/>
      <c r="K108" s="40"/>
      <c r="L108" s="59"/>
      <c r="M108" s="59"/>
      <c r="N108" s="76"/>
      <c r="O108" s="76"/>
      <c r="P108" s="76"/>
      <c r="Q108" s="76"/>
      <c r="R108" s="76"/>
      <c r="S108" s="76"/>
      <c r="T108" s="76"/>
      <c r="U108" s="76"/>
      <c r="V108" s="76"/>
      <c r="W108" s="76"/>
      <c r="X108" s="76"/>
      <c r="Y108" s="76"/>
      <c r="Z108" s="76"/>
    </row>
    <row r="109" spans="1:26" ht="15.75" customHeight="1">
      <c r="A109" s="40" t="s">
        <v>1602</v>
      </c>
      <c r="B109" s="62" t="s">
        <v>1603</v>
      </c>
      <c r="C109" s="40">
        <f t="shared" ref="C109:D109" si="14">COUNTA(C110)</f>
        <v>1</v>
      </c>
      <c r="D109" s="40">
        <f t="shared" si="14"/>
        <v>1</v>
      </c>
      <c r="E109" s="58">
        <f>SUM(E110)</f>
        <v>2.5098669999999998</v>
      </c>
      <c r="F109" s="40">
        <f t="shared" ref="F109:K109" si="15">COUNTA(F110)</f>
        <v>1</v>
      </c>
      <c r="G109" s="40">
        <f t="shared" si="15"/>
        <v>1</v>
      </c>
      <c r="H109" s="40">
        <f t="shared" si="15"/>
        <v>1</v>
      </c>
      <c r="I109" s="40">
        <f t="shared" si="15"/>
        <v>1</v>
      </c>
      <c r="J109" s="40">
        <f t="shared" si="15"/>
        <v>0</v>
      </c>
      <c r="K109" s="40">
        <f t="shared" si="15"/>
        <v>0</v>
      </c>
      <c r="L109" s="59"/>
      <c r="M109" s="59"/>
      <c r="N109" s="76"/>
      <c r="O109" s="76"/>
      <c r="P109" s="76"/>
      <c r="Q109" s="76"/>
      <c r="R109" s="76"/>
      <c r="S109" s="76"/>
      <c r="T109" s="76"/>
      <c r="U109" s="76"/>
      <c r="V109" s="76"/>
      <c r="W109" s="76"/>
      <c r="X109" s="76"/>
      <c r="Y109" s="76"/>
      <c r="Z109" s="76"/>
    </row>
    <row r="110" spans="1:26" ht="28.5" customHeight="1">
      <c r="A110" s="38"/>
      <c r="B110" s="77" t="s">
        <v>5580</v>
      </c>
      <c r="C110" s="38" t="s">
        <v>5581</v>
      </c>
      <c r="D110" s="38" t="s">
        <v>5582</v>
      </c>
      <c r="E110" s="78">
        <f>25098.67/10000</f>
        <v>2.5098669999999998</v>
      </c>
      <c r="F110" s="38" t="s">
        <v>5583</v>
      </c>
      <c r="G110" s="38" t="s">
        <v>5584</v>
      </c>
      <c r="H110" s="38" t="s">
        <v>5585</v>
      </c>
      <c r="I110" s="38" t="s">
        <v>5586</v>
      </c>
      <c r="J110" s="38"/>
      <c r="K110" s="38"/>
      <c r="L110" s="79"/>
      <c r="M110" s="79"/>
      <c r="N110" s="80"/>
      <c r="O110" s="80"/>
      <c r="P110" s="80"/>
      <c r="Q110" s="80"/>
      <c r="R110" s="80"/>
      <c r="S110" s="80"/>
      <c r="T110" s="80"/>
      <c r="U110" s="80"/>
      <c r="V110" s="80"/>
      <c r="W110" s="80"/>
      <c r="X110" s="80"/>
      <c r="Y110" s="80"/>
      <c r="Z110" s="80"/>
    </row>
    <row r="111" spans="1:26" ht="15.75" customHeight="1">
      <c r="A111" s="40" t="s">
        <v>1684</v>
      </c>
      <c r="B111" s="62" t="s">
        <v>1685</v>
      </c>
      <c r="C111" s="40">
        <v>0</v>
      </c>
      <c r="D111" s="40"/>
      <c r="E111" s="58"/>
      <c r="F111" s="40"/>
      <c r="G111" s="40"/>
      <c r="H111" s="40"/>
      <c r="I111" s="40"/>
      <c r="J111" s="40"/>
      <c r="K111" s="40"/>
      <c r="L111" s="59"/>
      <c r="M111" s="59"/>
      <c r="N111" s="76"/>
      <c r="O111" s="76"/>
      <c r="P111" s="76"/>
      <c r="Q111" s="76"/>
      <c r="R111" s="76"/>
      <c r="S111" s="76"/>
      <c r="T111" s="76"/>
      <c r="U111" s="76"/>
      <c r="V111" s="76"/>
      <c r="W111" s="76"/>
      <c r="X111" s="76"/>
      <c r="Y111" s="76"/>
      <c r="Z111" s="76"/>
    </row>
    <row r="112" spans="1:26" ht="15.75" customHeight="1">
      <c r="A112" s="35" t="s">
        <v>1741</v>
      </c>
      <c r="B112" s="62" t="s">
        <v>1742</v>
      </c>
      <c r="C112" s="35"/>
      <c r="D112" s="35"/>
      <c r="E112" s="64"/>
      <c r="F112" s="35"/>
      <c r="G112" s="35"/>
      <c r="H112" s="35"/>
      <c r="I112" s="35"/>
      <c r="J112" s="35"/>
      <c r="K112" s="35"/>
      <c r="L112" s="59"/>
      <c r="M112" s="59"/>
      <c r="N112" s="76"/>
      <c r="O112" s="76"/>
      <c r="P112" s="76"/>
      <c r="Q112" s="76"/>
      <c r="R112" s="76"/>
      <c r="S112" s="76"/>
      <c r="T112" s="76"/>
      <c r="U112" s="76"/>
      <c r="V112" s="76"/>
      <c r="W112" s="76"/>
      <c r="X112" s="76"/>
      <c r="Y112" s="76"/>
      <c r="Z112" s="76"/>
    </row>
    <row r="113" spans="1:26" ht="15.75" customHeight="1">
      <c r="A113" s="40" t="s">
        <v>1812</v>
      </c>
      <c r="B113" s="62" t="s">
        <v>1813</v>
      </c>
      <c r="C113" s="40">
        <f t="shared" ref="C113:D113" si="16">COUNTA(C114:C125)</f>
        <v>12</v>
      </c>
      <c r="D113" s="40">
        <f t="shared" si="16"/>
        <v>12</v>
      </c>
      <c r="E113" s="58">
        <f>SUM(E114:E125)</f>
        <v>16.099999999999998</v>
      </c>
      <c r="F113" s="40">
        <v>12</v>
      </c>
      <c r="G113" s="40">
        <v>12</v>
      </c>
      <c r="H113" s="40">
        <v>12</v>
      </c>
      <c r="I113" s="40">
        <v>12</v>
      </c>
      <c r="J113" s="40">
        <v>12</v>
      </c>
      <c r="K113" s="40">
        <v>12</v>
      </c>
      <c r="L113" s="40">
        <v>12</v>
      </c>
      <c r="M113" s="59"/>
      <c r="N113" s="76"/>
      <c r="O113" s="76"/>
      <c r="P113" s="76"/>
      <c r="Q113" s="76"/>
      <c r="R113" s="76"/>
      <c r="S113" s="76"/>
      <c r="T113" s="76"/>
      <c r="U113" s="76"/>
      <c r="V113" s="76"/>
      <c r="W113" s="76"/>
      <c r="X113" s="76"/>
      <c r="Y113" s="76"/>
      <c r="Z113" s="76"/>
    </row>
    <row r="114" spans="1:26" ht="44.25" customHeight="1">
      <c r="A114" s="35">
        <v>1</v>
      </c>
      <c r="B114" s="32" t="s">
        <v>5587</v>
      </c>
      <c r="C114" s="35" t="s">
        <v>5588</v>
      </c>
      <c r="D114" s="35" t="s">
        <v>5589</v>
      </c>
      <c r="E114" s="65">
        <v>6.02</v>
      </c>
      <c r="F114" s="35" t="s">
        <v>5590</v>
      </c>
      <c r="G114" s="35" t="s">
        <v>5591</v>
      </c>
      <c r="H114" s="35" t="s">
        <v>5592</v>
      </c>
      <c r="I114" s="35" t="s">
        <v>5593</v>
      </c>
      <c r="J114" s="35" t="s">
        <v>5594</v>
      </c>
      <c r="K114" s="35" t="s">
        <v>837</v>
      </c>
      <c r="L114" s="59"/>
      <c r="M114" s="59"/>
      <c r="N114" s="76"/>
      <c r="O114" s="76"/>
      <c r="P114" s="76"/>
      <c r="Q114" s="76"/>
      <c r="R114" s="76"/>
      <c r="S114" s="76"/>
      <c r="T114" s="76"/>
      <c r="U114" s="76"/>
      <c r="V114" s="76"/>
      <c r="W114" s="76"/>
      <c r="X114" s="76"/>
      <c r="Y114" s="76"/>
      <c r="Z114" s="76"/>
    </row>
    <row r="115" spans="1:26" ht="48" customHeight="1">
      <c r="A115" s="35">
        <v>2</v>
      </c>
      <c r="B115" s="32" t="s">
        <v>5595</v>
      </c>
      <c r="C115" s="35" t="s">
        <v>5588</v>
      </c>
      <c r="D115" s="35" t="s">
        <v>5596</v>
      </c>
      <c r="E115" s="65">
        <v>4.01</v>
      </c>
      <c r="F115" s="35" t="s">
        <v>5597</v>
      </c>
      <c r="G115" s="35" t="s">
        <v>5598</v>
      </c>
      <c r="H115" s="35" t="s">
        <v>5599</v>
      </c>
      <c r="I115" s="35" t="s">
        <v>5600</v>
      </c>
      <c r="J115" s="35" t="s">
        <v>5601</v>
      </c>
      <c r="K115" s="35" t="s">
        <v>837</v>
      </c>
      <c r="L115" s="59"/>
      <c r="M115" s="59"/>
      <c r="N115" s="76"/>
      <c r="O115" s="76"/>
      <c r="P115" s="76"/>
      <c r="Q115" s="76"/>
      <c r="R115" s="76"/>
      <c r="S115" s="76"/>
      <c r="T115" s="76"/>
      <c r="U115" s="76"/>
      <c r="V115" s="76"/>
      <c r="W115" s="76"/>
      <c r="X115" s="76"/>
      <c r="Y115" s="76"/>
      <c r="Z115" s="76"/>
    </row>
    <row r="116" spans="1:26" ht="36" customHeight="1">
      <c r="A116" s="35">
        <v>3</v>
      </c>
      <c r="B116" s="32" t="s">
        <v>5602</v>
      </c>
      <c r="C116" s="35" t="s">
        <v>5603</v>
      </c>
      <c r="D116" s="35" t="s">
        <v>5604</v>
      </c>
      <c r="E116" s="65">
        <v>3.4</v>
      </c>
      <c r="F116" s="35" t="s">
        <v>5605</v>
      </c>
      <c r="G116" s="35" t="s">
        <v>5591</v>
      </c>
      <c r="H116" s="35" t="s">
        <v>5606</v>
      </c>
      <c r="I116" s="35"/>
      <c r="J116" s="35" t="s">
        <v>1821</v>
      </c>
      <c r="K116" s="35" t="s">
        <v>5607</v>
      </c>
      <c r="L116" s="59"/>
      <c r="M116" s="59"/>
      <c r="N116" s="76"/>
      <c r="O116" s="76"/>
      <c r="P116" s="76"/>
      <c r="Q116" s="76"/>
      <c r="R116" s="76"/>
      <c r="S116" s="76"/>
      <c r="T116" s="76"/>
      <c r="U116" s="76"/>
      <c r="V116" s="76"/>
      <c r="W116" s="76"/>
      <c r="X116" s="76"/>
      <c r="Y116" s="76"/>
      <c r="Z116" s="76"/>
    </row>
    <row r="117" spans="1:26" ht="64.5" customHeight="1">
      <c r="A117" s="35">
        <v>4</v>
      </c>
      <c r="B117" s="32" t="s">
        <v>5608</v>
      </c>
      <c r="C117" s="35" t="s">
        <v>5609</v>
      </c>
      <c r="D117" s="35" t="s">
        <v>1859</v>
      </c>
      <c r="E117" s="65">
        <v>0.1</v>
      </c>
      <c r="F117" s="35" t="s">
        <v>5610</v>
      </c>
      <c r="G117" s="35" t="s">
        <v>5591</v>
      </c>
      <c r="H117" s="35" t="s">
        <v>5611</v>
      </c>
      <c r="I117" s="35"/>
      <c r="J117" s="35" t="s">
        <v>1821</v>
      </c>
      <c r="K117" s="35" t="s">
        <v>837</v>
      </c>
      <c r="L117" s="59"/>
      <c r="M117" s="59"/>
      <c r="N117" s="76"/>
      <c r="O117" s="76"/>
      <c r="P117" s="76"/>
      <c r="Q117" s="76"/>
      <c r="R117" s="76"/>
      <c r="S117" s="76"/>
      <c r="T117" s="76"/>
      <c r="U117" s="76"/>
      <c r="V117" s="76"/>
      <c r="W117" s="76"/>
      <c r="X117" s="76"/>
      <c r="Y117" s="76"/>
      <c r="Z117" s="76"/>
    </row>
    <row r="118" spans="1:26" ht="44.25" customHeight="1">
      <c r="A118" s="35">
        <v>5</v>
      </c>
      <c r="B118" s="32" t="s">
        <v>5612</v>
      </c>
      <c r="C118" s="35" t="s">
        <v>5613</v>
      </c>
      <c r="D118" s="35" t="s">
        <v>1825</v>
      </c>
      <c r="E118" s="65">
        <v>0.37</v>
      </c>
      <c r="F118" s="35" t="s">
        <v>5614</v>
      </c>
      <c r="G118" s="35" t="s">
        <v>5615</v>
      </c>
      <c r="H118" s="35" t="s">
        <v>5616</v>
      </c>
      <c r="I118" s="35"/>
      <c r="J118" s="35" t="s">
        <v>5617</v>
      </c>
      <c r="K118" s="35" t="s">
        <v>5607</v>
      </c>
      <c r="L118" s="59"/>
      <c r="M118" s="59"/>
      <c r="N118" s="76"/>
      <c r="O118" s="76"/>
      <c r="P118" s="76"/>
      <c r="Q118" s="76"/>
      <c r="R118" s="76"/>
      <c r="S118" s="76"/>
      <c r="T118" s="76"/>
      <c r="U118" s="76"/>
      <c r="V118" s="76"/>
      <c r="W118" s="76"/>
      <c r="X118" s="76"/>
      <c r="Y118" s="76"/>
      <c r="Z118" s="76"/>
    </row>
    <row r="119" spans="1:26" ht="15.75" customHeight="1">
      <c r="A119" s="35">
        <v>6</v>
      </c>
      <c r="B119" s="32" t="s">
        <v>5618</v>
      </c>
      <c r="C119" s="35" t="s">
        <v>5619</v>
      </c>
      <c r="D119" s="35" t="s">
        <v>5620</v>
      </c>
      <c r="E119" s="65">
        <v>0.06</v>
      </c>
      <c r="F119" s="35" t="s">
        <v>5621</v>
      </c>
      <c r="G119" s="35" t="s">
        <v>5591</v>
      </c>
      <c r="H119" s="35" t="s">
        <v>5622</v>
      </c>
      <c r="I119" s="35"/>
      <c r="J119" s="35" t="s">
        <v>1821</v>
      </c>
      <c r="K119" s="35" t="s">
        <v>5607</v>
      </c>
      <c r="L119" s="59"/>
      <c r="M119" s="59"/>
      <c r="N119" s="76"/>
      <c r="O119" s="76"/>
      <c r="P119" s="76"/>
      <c r="Q119" s="76"/>
      <c r="R119" s="76"/>
      <c r="S119" s="76"/>
      <c r="T119" s="76"/>
      <c r="U119" s="76"/>
      <c r="V119" s="76"/>
      <c r="W119" s="76"/>
      <c r="X119" s="76"/>
      <c r="Y119" s="76"/>
      <c r="Z119" s="76"/>
    </row>
    <row r="120" spans="1:26" ht="52.5" customHeight="1">
      <c r="A120" s="35">
        <v>7</v>
      </c>
      <c r="B120" s="32" t="s">
        <v>5623</v>
      </c>
      <c r="C120" s="35" t="s">
        <v>5624</v>
      </c>
      <c r="D120" s="35" t="s">
        <v>5625</v>
      </c>
      <c r="E120" s="65">
        <v>0.27</v>
      </c>
      <c r="F120" s="35" t="s">
        <v>5626</v>
      </c>
      <c r="G120" s="35" t="s">
        <v>5591</v>
      </c>
      <c r="H120" s="35" t="s">
        <v>5627</v>
      </c>
      <c r="I120" s="35"/>
      <c r="J120" s="35" t="s">
        <v>1821</v>
      </c>
      <c r="K120" s="35" t="s">
        <v>5607</v>
      </c>
      <c r="L120" s="59"/>
      <c r="M120" s="59"/>
      <c r="N120" s="76"/>
      <c r="O120" s="76"/>
      <c r="P120" s="76"/>
      <c r="Q120" s="76"/>
      <c r="R120" s="76"/>
      <c r="S120" s="76"/>
      <c r="T120" s="76"/>
      <c r="U120" s="76"/>
      <c r="V120" s="76"/>
      <c r="W120" s="76"/>
      <c r="X120" s="76"/>
      <c r="Y120" s="76"/>
      <c r="Z120" s="76"/>
    </row>
    <row r="121" spans="1:26" ht="61.5" customHeight="1">
      <c r="A121" s="35">
        <v>8</v>
      </c>
      <c r="B121" s="32" t="s">
        <v>5628</v>
      </c>
      <c r="C121" s="35" t="s">
        <v>5609</v>
      </c>
      <c r="D121" s="35" t="s">
        <v>1859</v>
      </c>
      <c r="E121" s="65">
        <v>0.19</v>
      </c>
      <c r="F121" s="35" t="s">
        <v>5629</v>
      </c>
      <c r="G121" s="35" t="s">
        <v>5591</v>
      </c>
      <c r="H121" s="35" t="s">
        <v>5630</v>
      </c>
      <c r="I121" s="35"/>
      <c r="J121" s="35" t="s">
        <v>5631</v>
      </c>
      <c r="K121" s="35" t="s">
        <v>837</v>
      </c>
      <c r="L121" s="59"/>
      <c r="M121" s="59"/>
      <c r="N121" s="76"/>
      <c r="O121" s="76"/>
      <c r="P121" s="76"/>
      <c r="Q121" s="76"/>
      <c r="R121" s="76"/>
      <c r="S121" s="76"/>
      <c r="T121" s="76"/>
      <c r="U121" s="76"/>
      <c r="V121" s="76"/>
      <c r="W121" s="76"/>
      <c r="X121" s="76"/>
      <c r="Y121" s="76"/>
      <c r="Z121" s="76"/>
    </row>
    <row r="122" spans="1:26" ht="51" customHeight="1">
      <c r="A122" s="35">
        <v>9</v>
      </c>
      <c r="B122" s="32" t="s">
        <v>5632</v>
      </c>
      <c r="C122" s="35" t="s">
        <v>5633</v>
      </c>
      <c r="D122" s="35" t="s">
        <v>1853</v>
      </c>
      <c r="E122" s="65">
        <v>0.4</v>
      </c>
      <c r="F122" s="35" t="s">
        <v>5634</v>
      </c>
      <c r="G122" s="35" t="s">
        <v>5591</v>
      </c>
      <c r="H122" s="35" t="s">
        <v>5635</v>
      </c>
      <c r="I122" s="35"/>
      <c r="J122" s="35" t="s">
        <v>5636</v>
      </c>
      <c r="K122" s="35" t="s">
        <v>5637</v>
      </c>
      <c r="L122" s="59"/>
      <c r="M122" s="59"/>
      <c r="N122" s="76"/>
      <c r="O122" s="76"/>
      <c r="P122" s="76"/>
      <c r="Q122" s="76"/>
      <c r="R122" s="76"/>
      <c r="S122" s="76"/>
      <c r="T122" s="76"/>
      <c r="U122" s="76"/>
      <c r="V122" s="76"/>
      <c r="W122" s="76"/>
      <c r="X122" s="76"/>
      <c r="Y122" s="76"/>
      <c r="Z122" s="76"/>
    </row>
    <row r="123" spans="1:26" ht="36" customHeight="1">
      <c r="A123" s="35">
        <v>10</v>
      </c>
      <c r="B123" s="32" t="s">
        <v>5638</v>
      </c>
      <c r="C123" s="35" t="s">
        <v>5639</v>
      </c>
      <c r="D123" s="35" t="s">
        <v>5640</v>
      </c>
      <c r="E123" s="65" t="s">
        <v>5641</v>
      </c>
      <c r="F123" s="35" t="s">
        <v>5642</v>
      </c>
      <c r="G123" s="35" t="s">
        <v>5598</v>
      </c>
      <c r="H123" s="35" t="s">
        <v>5643</v>
      </c>
      <c r="I123" s="35"/>
      <c r="J123" s="35" t="s">
        <v>5644</v>
      </c>
      <c r="K123" s="35" t="s">
        <v>5607</v>
      </c>
      <c r="L123" s="59"/>
      <c r="M123" s="59"/>
      <c r="N123" s="76"/>
      <c r="O123" s="76"/>
      <c r="P123" s="76"/>
      <c r="Q123" s="76"/>
      <c r="R123" s="76"/>
      <c r="S123" s="76"/>
      <c r="T123" s="76"/>
      <c r="U123" s="76"/>
      <c r="V123" s="76"/>
      <c r="W123" s="76"/>
      <c r="X123" s="76"/>
      <c r="Y123" s="76"/>
      <c r="Z123" s="76"/>
    </row>
    <row r="124" spans="1:26" ht="42" customHeight="1">
      <c r="A124" s="35">
        <v>11</v>
      </c>
      <c r="B124" s="32" t="s">
        <v>5645</v>
      </c>
      <c r="C124" s="35" t="s">
        <v>5646</v>
      </c>
      <c r="D124" s="35" t="s">
        <v>5647</v>
      </c>
      <c r="E124" s="65">
        <v>0.12</v>
      </c>
      <c r="F124" s="35" t="s">
        <v>5648</v>
      </c>
      <c r="G124" s="35" t="s">
        <v>5591</v>
      </c>
      <c r="H124" s="35" t="s">
        <v>5649</v>
      </c>
      <c r="I124" s="35" t="s">
        <v>5650</v>
      </c>
      <c r="J124" s="35" t="s">
        <v>5235</v>
      </c>
      <c r="K124" s="35" t="s">
        <v>837</v>
      </c>
      <c r="L124" s="59"/>
      <c r="M124" s="59"/>
      <c r="N124" s="76"/>
      <c r="O124" s="76"/>
      <c r="P124" s="76"/>
      <c r="Q124" s="76"/>
      <c r="R124" s="76"/>
      <c r="S124" s="76"/>
      <c r="T124" s="76"/>
      <c r="U124" s="76"/>
      <c r="V124" s="76"/>
      <c r="W124" s="76"/>
      <c r="X124" s="76"/>
      <c r="Y124" s="76"/>
      <c r="Z124" s="76"/>
    </row>
    <row r="125" spans="1:26" ht="15.75" customHeight="1">
      <c r="A125" s="35">
        <v>12</v>
      </c>
      <c r="B125" s="32" t="s">
        <v>5651</v>
      </c>
      <c r="C125" s="35" t="s">
        <v>5619</v>
      </c>
      <c r="D125" s="35" t="s">
        <v>5652</v>
      </c>
      <c r="E125" s="65">
        <v>1.1599999999999999</v>
      </c>
      <c r="F125" s="35" t="s">
        <v>5653</v>
      </c>
      <c r="G125" s="35" t="s">
        <v>5591</v>
      </c>
      <c r="H125" s="35" t="s">
        <v>5654</v>
      </c>
      <c r="I125" s="35" t="s">
        <v>5650</v>
      </c>
      <c r="J125" s="35" t="s">
        <v>5235</v>
      </c>
      <c r="K125" s="35" t="s">
        <v>837</v>
      </c>
      <c r="L125" s="59"/>
      <c r="M125" s="59"/>
      <c r="N125" s="76"/>
      <c r="O125" s="76"/>
      <c r="P125" s="76"/>
      <c r="Q125" s="76"/>
      <c r="R125" s="76"/>
      <c r="S125" s="76"/>
      <c r="T125" s="76"/>
      <c r="U125" s="76"/>
      <c r="V125" s="76"/>
      <c r="W125" s="76"/>
      <c r="X125" s="76"/>
      <c r="Y125" s="76"/>
      <c r="Z125" s="76"/>
    </row>
    <row r="126" spans="1:26" ht="15.75" customHeight="1">
      <c r="A126" s="40" t="s">
        <v>1870</v>
      </c>
      <c r="B126" s="62" t="s">
        <v>1871</v>
      </c>
      <c r="C126" s="40">
        <f t="shared" ref="C126:D126" si="17">COUNTA(C127:C132)</f>
        <v>6</v>
      </c>
      <c r="D126" s="40">
        <f t="shared" si="17"/>
        <v>3</v>
      </c>
      <c r="E126" s="81">
        <f>SUM(E127:E132)</f>
        <v>86.85</v>
      </c>
      <c r="F126" s="40">
        <v>3</v>
      </c>
      <c r="G126" s="40">
        <v>3</v>
      </c>
      <c r="H126" s="40">
        <v>3</v>
      </c>
      <c r="I126" s="40">
        <v>3</v>
      </c>
      <c r="J126" s="40">
        <v>3</v>
      </c>
      <c r="K126" s="40">
        <v>3</v>
      </c>
      <c r="L126" s="59"/>
      <c r="M126" s="59"/>
      <c r="N126" s="76"/>
      <c r="O126" s="76"/>
      <c r="P126" s="76"/>
      <c r="Q126" s="76"/>
      <c r="R126" s="76"/>
      <c r="S126" s="76"/>
      <c r="T126" s="76"/>
      <c r="U126" s="76"/>
      <c r="V126" s="76"/>
      <c r="W126" s="76"/>
      <c r="X126" s="76"/>
      <c r="Y126" s="76"/>
      <c r="Z126" s="76"/>
    </row>
    <row r="127" spans="1:26" ht="27" customHeight="1">
      <c r="A127" s="35">
        <v>1</v>
      </c>
      <c r="B127" s="32" t="s">
        <v>5655</v>
      </c>
      <c r="C127" s="35" t="s">
        <v>5656</v>
      </c>
      <c r="D127" s="35" t="s">
        <v>5657</v>
      </c>
      <c r="E127" s="67">
        <v>46.56</v>
      </c>
      <c r="F127" s="35" t="s">
        <v>5658</v>
      </c>
      <c r="G127" s="35" t="s">
        <v>2876</v>
      </c>
      <c r="H127" s="35" t="s">
        <v>5659</v>
      </c>
      <c r="I127" s="35" t="s">
        <v>5660</v>
      </c>
      <c r="J127" s="35" t="s">
        <v>5661</v>
      </c>
      <c r="K127" s="35"/>
      <c r="L127" s="59"/>
      <c r="M127" s="59"/>
      <c r="N127" s="76"/>
      <c r="O127" s="76"/>
      <c r="P127" s="76"/>
      <c r="Q127" s="76"/>
      <c r="R127" s="76"/>
      <c r="S127" s="76"/>
      <c r="T127" s="76"/>
      <c r="U127" s="76"/>
      <c r="V127" s="76"/>
      <c r="W127" s="76"/>
      <c r="X127" s="76"/>
      <c r="Y127" s="76"/>
      <c r="Z127" s="76"/>
    </row>
    <row r="128" spans="1:26" ht="27.75" customHeight="1">
      <c r="A128" s="35">
        <v>2</v>
      </c>
      <c r="B128" s="32" t="s">
        <v>5662</v>
      </c>
      <c r="C128" s="35" t="s">
        <v>5656</v>
      </c>
      <c r="D128" s="35" t="s">
        <v>5663</v>
      </c>
      <c r="E128" s="67">
        <v>28.14</v>
      </c>
      <c r="F128" s="35" t="s">
        <v>5658</v>
      </c>
      <c r="G128" s="35" t="s">
        <v>2876</v>
      </c>
      <c r="H128" s="35" t="s">
        <v>5664</v>
      </c>
      <c r="I128" s="35" t="s">
        <v>5665</v>
      </c>
      <c r="J128" s="35" t="s">
        <v>5661</v>
      </c>
      <c r="K128" s="35"/>
      <c r="L128" s="59"/>
      <c r="M128" s="59"/>
      <c r="N128" s="76"/>
      <c r="O128" s="76"/>
      <c r="P128" s="76"/>
      <c r="Q128" s="76"/>
      <c r="R128" s="76"/>
      <c r="S128" s="76"/>
      <c r="T128" s="76"/>
      <c r="U128" s="76"/>
      <c r="V128" s="76"/>
      <c r="W128" s="76"/>
      <c r="X128" s="76"/>
      <c r="Y128" s="76"/>
      <c r="Z128" s="76"/>
    </row>
    <row r="129" spans="1:26" ht="24.75" customHeight="1">
      <c r="A129" s="35">
        <v>3</v>
      </c>
      <c r="B129" s="32" t="s">
        <v>5666</v>
      </c>
      <c r="C129" s="35" t="s">
        <v>5667</v>
      </c>
      <c r="D129" s="35"/>
      <c r="E129" s="67">
        <v>0.69</v>
      </c>
      <c r="F129" s="35"/>
      <c r="G129" s="35" t="s">
        <v>5668</v>
      </c>
      <c r="H129" s="35" t="s">
        <v>5669</v>
      </c>
      <c r="I129" s="35" t="s">
        <v>5670</v>
      </c>
      <c r="J129" s="35" t="s">
        <v>5671</v>
      </c>
      <c r="K129" s="35"/>
      <c r="L129" s="59"/>
      <c r="M129" s="59"/>
      <c r="N129" s="76"/>
      <c r="O129" s="76"/>
      <c r="P129" s="76"/>
      <c r="Q129" s="76"/>
      <c r="R129" s="76"/>
      <c r="S129" s="76"/>
      <c r="T129" s="76"/>
      <c r="U129" s="76"/>
      <c r="V129" s="76"/>
      <c r="W129" s="76"/>
      <c r="X129" s="76"/>
      <c r="Y129" s="76"/>
      <c r="Z129" s="76"/>
    </row>
    <row r="130" spans="1:26" ht="27" customHeight="1">
      <c r="A130" s="35">
        <v>4</v>
      </c>
      <c r="B130" s="32" t="s">
        <v>5672</v>
      </c>
      <c r="C130" s="35" t="s">
        <v>5673</v>
      </c>
      <c r="D130" s="35"/>
      <c r="E130" s="64"/>
      <c r="F130" s="35" t="s">
        <v>5674</v>
      </c>
      <c r="G130" s="35" t="s">
        <v>5675</v>
      </c>
      <c r="H130" s="35" t="s">
        <v>5676</v>
      </c>
      <c r="I130" s="35" t="s">
        <v>5677</v>
      </c>
      <c r="J130" s="35" t="s">
        <v>5678</v>
      </c>
      <c r="K130" s="35"/>
      <c r="L130" s="59"/>
      <c r="M130" s="59"/>
      <c r="N130" s="76"/>
      <c r="O130" s="76"/>
      <c r="P130" s="76"/>
      <c r="Q130" s="76"/>
      <c r="R130" s="76"/>
      <c r="S130" s="76"/>
      <c r="T130" s="76"/>
      <c r="U130" s="76"/>
      <c r="V130" s="76"/>
      <c r="W130" s="76"/>
      <c r="X130" s="76"/>
      <c r="Y130" s="76"/>
      <c r="Z130" s="76"/>
    </row>
    <row r="131" spans="1:26" ht="21.75" customHeight="1">
      <c r="A131" s="35">
        <v>5</v>
      </c>
      <c r="B131" s="32" t="s">
        <v>5679</v>
      </c>
      <c r="C131" s="35" t="s">
        <v>5680</v>
      </c>
      <c r="D131" s="35"/>
      <c r="E131" s="64">
        <v>9.6</v>
      </c>
      <c r="F131" s="35" t="s">
        <v>5681</v>
      </c>
      <c r="G131" s="35" t="s">
        <v>5682</v>
      </c>
      <c r="H131" s="35" t="s">
        <v>5683</v>
      </c>
      <c r="I131" s="35" t="s">
        <v>5684</v>
      </c>
      <c r="J131" s="35" t="s">
        <v>5685</v>
      </c>
      <c r="K131" s="35"/>
      <c r="L131" s="59"/>
      <c r="M131" s="59"/>
      <c r="N131" s="76"/>
      <c r="O131" s="76"/>
      <c r="P131" s="76"/>
      <c r="Q131" s="76"/>
      <c r="R131" s="76"/>
      <c r="S131" s="76"/>
      <c r="T131" s="76"/>
      <c r="U131" s="76"/>
      <c r="V131" s="76"/>
      <c r="W131" s="76"/>
      <c r="X131" s="76"/>
      <c r="Y131" s="76"/>
      <c r="Z131" s="76"/>
    </row>
    <row r="132" spans="1:26" ht="27" customHeight="1">
      <c r="A132" s="35">
        <v>6</v>
      </c>
      <c r="B132" s="32" t="s">
        <v>5686</v>
      </c>
      <c r="C132" s="35" t="s">
        <v>5687</v>
      </c>
      <c r="D132" s="35" t="s">
        <v>5688</v>
      </c>
      <c r="E132" s="67">
        <v>1.86</v>
      </c>
      <c r="F132" s="35" t="s">
        <v>5689</v>
      </c>
      <c r="G132" s="35" t="s">
        <v>5690</v>
      </c>
      <c r="H132" s="35"/>
      <c r="I132" s="35" t="s">
        <v>5691</v>
      </c>
      <c r="J132" s="35" t="s">
        <v>5692</v>
      </c>
      <c r="K132" s="35"/>
      <c r="L132" s="59"/>
      <c r="M132" s="59"/>
      <c r="N132" s="76"/>
      <c r="O132" s="76"/>
      <c r="P132" s="76"/>
      <c r="Q132" s="76"/>
      <c r="R132" s="76"/>
      <c r="S132" s="76"/>
      <c r="T132" s="76"/>
      <c r="U132" s="76"/>
      <c r="V132" s="76"/>
      <c r="W132" s="76"/>
      <c r="X132" s="76"/>
      <c r="Y132" s="76"/>
      <c r="Z132" s="76"/>
    </row>
    <row r="133" spans="1:26" ht="21.75" customHeight="1">
      <c r="A133" s="40" t="s">
        <v>1882</v>
      </c>
      <c r="B133" s="62" t="s">
        <v>1883</v>
      </c>
      <c r="C133" s="40">
        <f t="shared" ref="C133:K133" si="18">C134+C154</f>
        <v>20</v>
      </c>
      <c r="D133" s="40">
        <f t="shared" si="18"/>
        <v>19</v>
      </c>
      <c r="E133" s="58">
        <f t="shared" si="18"/>
        <v>23</v>
      </c>
      <c r="F133" s="40">
        <f t="shared" si="18"/>
        <v>20</v>
      </c>
      <c r="G133" s="40">
        <f t="shared" si="18"/>
        <v>0</v>
      </c>
      <c r="H133" s="40">
        <f t="shared" si="18"/>
        <v>20</v>
      </c>
      <c r="I133" s="40">
        <f t="shared" si="18"/>
        <v>0</v>
      </c>
      <c r="J133" s="40">
        <f t="shared" si="18"/>
        <v>0</v>
      </c>
      <c r="K133" s="40">
        <f t="shared" si="18"/>
        <v>0</v>
      </c>
      <c r="L133" s="82"/>
      <c r="M133" s="82"/>
      <c r="N133" s="83"/>
      <c r="O133" s="83"/>
      <c r="P133" s="83"/>
      <c r="Q133" s="83"/>
      <c r="R133" s="83"/>
      <c r="S133" s="83"/>
      <c r="T133" s="83"/>
      <c r="U133" s="83"/>
      <c r="V133" s="83"/>
      <c r="W133" s="83"/>
      <c r="X133" s="83"/>
      <c r="Y133" s="83"/>
      <c r="Z133" s="83"/>
    </row>
    <row r="134" spans="1:26" ht="15.75" customHeight="1">
      <c r="A134" s="84" t="s">
        <v>35</v>
      </c>
      <c r="B134" s="85" t="s">
        <v>5693</v>
      </c>
      <c r="C134" s="84">
        <f t="shared" ref="C134:L134" si="19">COUNTA(C135:C153)</f>
        <v>19</v>
      </c>
      <c r="D134" s="84">
        <f t="shared" si="19"/>
        <v>19</v>
      </c>
      <c r="E134" s="86">
        <f t="shared" si="19"/>
        <v>19</v>
      </c>
      <c r="F134" s="84">
        <f t="shared" si="19"/>
        <v>19</v>
      </c>
      <c r="G134" s="84">
        <f t="shared" si="19"/>
        <v>0</v>
      </c>
      <c r="H134" s="84">
        <f t="shared" si="19"/>
        <v>19</v>
      </c>
      <c r="I134" s="84">
        <f t="shared" si="19"/>
        <v>0</v>
      </c>
      <c r="J134" s="84">
        <f t="shared" si="19"/>
        <v>0</v>
      </c>
      <c r="K134" s="84">
        <f t="shared" si="19"/>
        <v>0</v>
      </c>
      <c r="L134" s="87">
        <f t="shared" si="19"/>
        <v>0</v>
      </c>
      <c r="M134" s="79"/>
      <c r="N134" s="80"/>
      <c r="O134" s="80"/>
      <c r="P134" s="80"/>
      <c r="Q134" s="80"/>
      <c r="R134" s="80"/>
      <c r="S134" s="80"/>
      <c r="T134" s="80"/>
      <c r="U134" s="80"/>
      <c r="V134" s="80"/>
      <c r="W134" s="80"/>
      <c r="X134" s="80"/>
      <c r="Y134" s="80"/>
      <c r="Z134" s="80"/>
    </row>
    <row r="135" spans="1:26" ht="15.75" customHeight="1">
      <c r="A135" s="38">
        <v>1</v>
      </c>
      <c r="B135" s="77" t="s">
        <v>5694</v>
      </c>
      <c r="C135" s="38" t="s">
        <v>5695</v>
      </c>
      <c r="D135" s="38" t="s">
        <v>1901</v>
      </c>
      <c r="E135" s="88">
        <v>0.55296999999999996</v>
      </c>
      <c r="F135" s="38" t="s">
        <v>733</v>
      </c>
      <c r="G135" s="38"/>
      <c r="H135" s="38" t="s">
        <v>5696</v>
      </c>
      <c r="I135" s="38"/>
      <c r="J135" s="38"/>
      <c r="K135" s="38"/>
      <c r="L135" s="79"/>
      <c r="M135" s="79"/>
      <c r="N135" s="80"/>
      <c r="O135" s="80"/>
      <c r="P135" s="80"/>
      <c r="Q135" s="80"/>
      <c r="R135" s="80"/>
      <c r="S135" s="80"/>
      <c r="T135" s="80"/>
      <c r="U135" s="80"/>
      <c r="V135" s="80"/>
      <c r="W135" s="80"/>
      <c r="X135" s="80"/>
      <c r="Y135" s="80"/>
      <c r="Z135" s="80"/>
    </row>
    <row r="136" spans="1:26" ht="15.75" customHeight="1">
      <c r="A136" s="38">
        <v>2</v>
      </c>
      <c r="B136" s="77" t="s">
        <v>5697</v>
      </c>
      <c r="C136" s="38" t="s">
        <v>5695</v>
      </c>
      <c r="D136" s="38" t="s">
        <v>1904</v>
      </c>
      <c r="E136" s="88">
        <v>0.39</v>
      </c>
      <c r="F136" s="38" t="s">
        <v>733</v>
      </c>
      <c r="G136" s="38"/>
      <c r="H136" s="38" t="s">
        <v>5698</v>
      </c>
      <c r="I136" s="38"/>
      <c r="J136" s="38"/>
      <c r="K136" s="38"/>
      <c r="L136" s="79"/>
      <c r="M136" s="79"/>
      <c r="N136" s="80"/>
      <c r="O136" s="80"/>
      <c r="P136" s="80"/>
      <c r="Q136" s="80"/>
      <c r="R136" s="80"/>
      <c r="S136" s="80"/>
      <c r="T136" s="80"/>
      <c r="U136" s="80"/>
      <c r="V136" s="80"/>
      <c r="W136" s="80"/>
      <c r="X136" s="80"/>
      <c r="Y136" s="80"/>
      <c r="Z136" s="80"/>
    </row>
    <row r="137" spans="1:26" ht="15.75" customHeight="1">
      <c r="A137" s="38">
        <v>3</v>
      </c>
      <c r="B137" s="77" t="s">
        <v>5699</v>
      </c>
      <c r="C137" s="38" t="s">
        <v>5700</v>
      </c>
      <c r="D137" s="38" t="s">
        <v>5701</v>
      </c>
      <c r="E137" s="88">
        <v>0.50418999999999992</v>
      </c>
      <c r="F137" s="38" t="s">
        <v>733</v>
      </c>
      <c r="G137" s="38"/>
      <c r="H137" s="38" t="s">
        <v>5702</v>
      </c>
      <c r="I137" s="38"/>
      <c r="J137" s="38"/>
      <c r="K137" s="38"/>
      <c r="L137" s="79"/>
      <c r="M137" s="79"/>
      <c r="N137" s="80"/>
      <c r="O137" s="80"/>
      <c r="P137" s="80"/>
      <c r="Q137" s="80"/>
      <c r="R137" s="80"/>
      <c r="S137" s="80"/>
      <c r="T137" s="80"/>
      <c r="U137" s="80"/>
      <c r="V137" s="80"/>
      <c r="W137" s="80"/>
      <c r="X137" s="80"/>
      <c r="Y137" s="80"/>
      <c r="Z137" s="80"/>
    </row>
    <row r="138" spans="1:26" ht="15.75" customHeight="1">
      <c r="A138" s="38">
        <v>4</v>
      </c>
      <c r="B138" s="77" t="s">
        <v>5703</v>
      </c>
      <c r="C138" s="38" t="s">
        <v>5704</v>
      </c>
      <c r="D138" s="38" t="s">
        <v>5705</v>
      </c>
      <c r="E138" s="88">
        <v>0.95720000000000005</v>
      </c>
      <c r="F138" s="38" t="s">
        <v>756</v>
      </c>
      <c r="G138" s="38"/>
      <c r="H138" s="38" t="s">
        <v>5706</v>
      </c>
      <c r="I138" s="38"/>
      <c r="J138" s="38"/>
      <c r="K138" s="38"/>
      <c r="L138" s="79"/>
      <c r="M138" s="79"/>
      <c r="N138" s="80"/>
      <c r="O138" s="80"/>
      <c r="P138" s="80"/>
      <c r="Q138" s="80"/>
      <c r="R138" s="80"/>
      <c r="S138" s="80"/>
      <c r="T138" s="80"/>
      <c r="U138" s="80"/>
      <c r="V138" s="80"/>
      <c r="W138" s="80"/>
      <c r="X138" s="80"/>
      <c r="Y138" s="80"/>
      <c r="Z138" s="80"/>
    </row>
    <row r="139" spans="1:26" ht="15.75" customHeight="1">
      <c r="A139" s="38">
        <v>5</v>
      </c>
      <c r="B139" s="77" t="s">
        <v>5707</v>
      </c>
      <c r="C139" s="38" t="s">
        <v>5708</v>
      </c>
      <c r="D139" s="38" t="s">
        <v>1921</v>
      </c>
      <c r="E139" s="88">
        <v>21.137149999999998</v>
      </c>
      <c r="F139" s="38" t="s">
        <v>756</v>
      </c>
      <c r="G139" s="38"/>
      <c r="H139" s="38" t="s">
        <v>5709</v>
      </c>
      <c r="I139" s="38"/>
      <c r="J139" s="38"/>
      <c r="K139" s="38"/>
      <c r="L139" s="79"/>
      <c r="M139" s="79"/>
      <c r="N139" s="80"/>
      <c r="O139" s="80"/>
      <c r="P139" s="80"/>
      <c r="Q139" s="80"/>
      <c r="R139" s="80"/>
      <c r="S139" s="80"/>
      <c r="T139" s="80"/>
      <c r="U139" s="80"/>
      <c r="V139" s="80"/>
      <c r="W139" s="80"/>
      <c r="X139" s="80"/>
      <c r="Y139" s="80"/>
      <c r="Z139" s="80"/>
    </row>
    <row r="140" spans="1:26" ht="15.75" customHeight="1">
      <c r="A140" s="38">
        <v>6</v>
      </c>
      <c r="B140" s="77" t="s">
        <v>5710</v>
      </c>
      <c r="C140" s="38" t="s">
        <v>5711</v>
      </c>
      <c r="D140" s="38" t="s">
        <v>1925</v>
      </c>
      <c r="E140" s="88">
        <v>0.47670000000000001</v>
      </c>
      <c r="F140" s="38" t="s">
        <v>733</v>
      </c>
      <c r="G140" s="38"/>
      <c r="H140" s="38" t="s">
        <v>5712</v>
      </c>
      <c r="I140" s="38"/>
      <c r="J140" s="38"/>
      <c r="K140" s="38"/>
      <c r="L140" s="79"/>
      <c r="M140" s="79"/>
      <c r="N140" s="80"/>
      <c r="O140" s="80"/>
      <c r="P140" s="80"/>
      <c r="Q140" s="80"/>
      <c r="R140" s="80"/>
      <c r="S140" s="80"/>
      <c r="T140" s="80"/>
      <c r="U140" s="80"/>
      <c r="V140" s="80"/>
      <c r="W140" s="80"/>
      <c r="X140" s="80"/>
      <c r="Y140" s="80"/>
      <c r="Z140" s="80"/>
    </row>
    <row r="141" spans="1:26" ht="15.75" customHeight="1">
      <c r="A141" s="38">
        <v>7</v>
      </c>
      <c r="B141" s="77" t="s">
        <v>5713</v>
      </c>
      <c r="C141" s="38" t="s">
        <v>5695</v>
      </c>
      <c r="D141" s="38" t="s">
        <v>1933</v>
      </c>
      <c r="E141" s="88">
        <v>4.0399999999999998E-2</v>
      </c>
      <c r="F141" s="38" t="s">
        <v>743</v>
      </c>
      <c r="G141" s="38"/>
      <c r="H141" s="38" t="s">
        <v>5714</v>
      </c>
      <c r="I141" s="38"/>
      <c r="J141" s="38"/>
      <c r="K141" s="38"/>
      <c r="L141" s="79"/>
      <c r="M141" s="79"/>
      <c r="N141" s="80"/>
      <c r="O141" s="80"/>
      <c r="P141" s="80"/>
      <c r="Q141" s="80"/>
      <c r="R141" s="80"/>
      <c r="S141" s="80"/>
      <c r="T141" s="80"/>
      <c r="U141" s="80"/>
      <c r="V141" s="80"/>
      <c r="W141" s="80"/>
      <c r="X141" s="80"/>
      <c r="Y141" s="80"/>
      <c r="Z141" s="80"/>
    </row>
    <row r="142" spans="1:26" ht="15.75" customHeight="1">
      <c r="A142" s="38">
        <v>8</v>
      </c>
      <c r="B142" s="77" t="s">
        <v>5715</v>
      </c>
      <c r="C142" s="38" t="s">
        <v>5695</v>
      </c>
      <c r="D142" s="38" t="s">
        <v>1940</v>
      </c>
      <c r="E142" s="88">
        <v>1.12399</v>
      </c>
      <c r="F142" s="38" t="s">
        <v>1643</v>
      </c>
      <c r="G142" s="38"/>
      <c r="H142" s="38" t="s">
        <v>5716</v>
      </c>
      <c r="I142" s="38"/>
      <c r="J142" s="38"/>
      <c r="K142" s="38"/>
      <c r="L142" s="79"/>
      <c r="M142" s="79"/>
      <c r="N142" s="80"/>
      <c r="O142" s="80"/>
      <c r="P142" s="80"/>
      <c r="Q142" s="80"/>
      <c r="R142" s="80"/>
      <c r="S142" s="80"/>
      <c r="T142" s="80"/>
      <c r="U142" s="80"/>
      <c r="V142" s="80"/>
      <c r="W142" s="80"/>
      <c r="X142" s="80"/>
      <c r="Y142" s="80"/>
      <c r="Z142" s="80"/>
    </row>
    <row r="143" spans="1:26" ht="15.75" customHeight="1">
      <c r="A143" s="38">
        <v>9</v>
      </c>
      <c r="B143" s="77" t="s">
        <v>5717</v>
      </c>
      <c r="C143" s="38" t="s">
        <v>5718</v>
      </c>
      <c r="D143" s="38" t="s">
        <v>1944</v>
      </c>
      <c r="E143" s="88">
        <v>0.88391000000000008</v>
      </c>
      <c r="F143" s="38" t="s">
        <v>733</v>
      </c>
      <c r="G143" s="38"/>
      <c r="H143" s="38" t="s">
        <v>5719</v>
      </c>
      <c r="I143" s="38"/>
      <c r="J143" s="38"/>
      <c r="K143" s="38"/>
      <c r="L143" s="79"/>
      <c r="M143" s="79"/>
      <c r="N143" s="80"/>
      <c r="O143" s="80"/>
      <c r="P143" s="80"/>
      <c r="Q143" s="80"/>
      <c r="R143" s="80"/>
      <c r="S143" s="80"/>
      <c r="T143" s="80"/>
      <c r="U143" s="80"/>
      <c r="V143" s="80"/>
      <c r="W143" s="80"/>
      <c r="X143" s="80"/>
      <c r="Y143" s="80"/>
      <c r="Z143" s="80"/>
    </row>
    <row r="144" spans="1:26" ht="15.75" customHeight="1">
      <c r="A144" s="38">
        <v>10</v>
      </c>
      <c r="B144" s="77" t="s">
        <v>5720</v>
      </c>
      <c r="C144" s="38" t="s">
        <v>1952</v>
      </c>
      <c r="D144" s="38" t="s">
        <v>1954</v>
      </c>
      <c r="E144" s="88">
        <v>0.58150000000000002</v>
      </c>
      <c r="F144" s="38" t="s">
        <v>733</v>
      </c>
      <c r="G144" s="38"/>
      <c r="H144" s="38" t="s">
        <v>5721</v>
      </c>
      <c r="I144" s="38"/>
      <c r="J144" s="38"/>
      <c r="K144" s="38"/>
      <c r="L144" s="79"/>
      <c r="M144" s="79"/>
      <c r="N144" s="80"/>
      <c r="O144" s="80"/>
      <c r="P144" s="80"/>
      <c r="Q144" s="80"/>
      <c r="R144" s="80"/>
      <c r="S144" s="80"/>
      <c r="T144" s="80"/>
      <c r="U144" s="80"/>
      <c r="V144" s="80"/>
      <c r="W144" s="80"/>
      <c r="X144" s="80"/>
      <c r="Y144" s="80"/>
      <c r="Z144" s="80"/>
    </row>
    <row r="145" spans="1:26" ht="15.75" customHeight="1">
      <c r="A145" s="38">
        <v>11</v>
      </c>
      <c r="B145" s="77" t="s">
        <v>5722</v>
      </c>
      <c r="C145" s="38" t="s">
        <v>1969</v>
      </c>
      <c r="D145" s="38" t="s">
        <v>1971</v>
      </c>
      <c r="E145" s="88">
        <v>0.34842000000000001</v>
      </c>
      <c r="F145" s="38" t="s">
        <v>1643</v>
      </c>
      <c r="G145" s="38"/>
      <c r="H145" s="38" t="s">
        <v>5723</v>
      </c>
      <c r="I145" s="38"/>
      <c r="J145" s="38"/>
      <c r="K145" s="38"/>
      <c r="L145" s="79"/>
      <c r="M145" s="79"/>
      <c r="N145" s="80"/>
      <c r="O145" s="80"/>
      <c r="P145" s="80"/>
      <c r="Q145" s="80"/>
      <c r="R145" s="80"/>
      <c r="S145" s="80"/>
      <c r="T145" s="80"/>
      <c r="U145" s="80"/>
      <c r="V145" s="80"/>
      <c r="W145" s="80"/>
      <c r="X145" s="80"/>
      <c r="Y145" s="80"/>
      <c r="Z145" s="80"/>
    </row>
    <row r="146" spans="1:26" ht="15.75" customHeight="1">
      <c r="A146" s="38">
        <v>12</v>
      </c>
      <c r="B146" s="77" t="s">
        <v>5724</v>
      </c>
      <c r="C146" s="38" t="s">
        <v>1969</v>
      </c>
      <c r="D146" s="38" t="s">
        <v>1975</v>
      </c>
      <c r="E146" s="88">
        <v>1.46478</v>
      </c>
      <c r="F146" s="38" t="s">
        <v>1643</v>
      </c>
      <c r="G146" s="38"/>
      <c r="H146" s="38" t="s">
        <v>5723</v>
      </c>
      <c r="I146" s="38"/>
      <c r="J146" s="38"/>
      <c r="K146" s="38"/>
      <c r="L146" s="79"/>
      <c r="M146" s="79"/>
      <c r="N146" s="80"/>
      <c r="O146" s="80"/>
      <c r="P146" s="80"/>
      <c r="Q146" s="80"/>
      <c r="R146" s="80"/>
      <c r="S146" s="80"/>
      <c r="T146" s="80"/>
      <c r="U146" s="80"/>
      <c r="V146" s="80"/>
      <c r="W146" s="80"/>
      <c r="X146" s="80"/>
      <c r="Y146" s="80"/>
      <c r="Z146" s="80"/>
    </row>
    <row r="147" spans="1:26" ht="15.75" customHeight="1">
      <c r="A147" s="38">
        <v>13</v>
      </c>
      <c r="B147" s="77" t="s">
        <v>5725</v>
      </c>
      <c r="C147" s="38" t="s">
        <v>1977</v>
      </c>
      <c r="D147" s="38" t="s">
        <v>1979</v>
      </c>
      <c r="E147" s="88">
        <v>15.219150000000001</v>
      </c>
      <c r="F147" s="38" t="s">
        <v>756</v>
      </c>
      <c r="G147" s="38"/>
      <c r="H147" s="38" t="s">
        <v>5719</v>
      </c>
      <c r="I147" s="38"/>
      <c r="J147" s="38"/>
      <c r="K147" s="38"/>
      <c r="L147" s="79"/>
      <c r="M147" s="79"/>
      <c r="N147" s="80"/>
      <c r="O147" s="80"/>
      <c r="P147" s="80"/>
      <c r="Q147" s="80"/>
      <c r="R147" s="80"/>
      <c r="S147" s="80"/>
      <c r="T147" s="80"/>
      <c r="U147" s="80"/>
      <c r="V147" s="80"/>
      <c r="W147" s="80"/>
      <c r="X147" s="80"/>
      <c r="Y147" s="80"/>
      <c r="Z147" s="80"/>
    </row>
    <row r="148" spans="1:26" ht="15.75" customHeight="1">
      <c r="A148" s="38">
        <v>14</v>
      </c>
      <c r="B148" s="77" t="s">
        <v>5726</v>
      </c>
      <c r="C148" s="38" t="s">
        <v>5727</v>
      </c>
      <c r="D148" s="38" t="s">
        <v>1983</v>
      </c>
      <c r="E148" s="88">
        <v>17.8123</v>
      </c>
      <c r="F148" s="38" t="s">
        <v>743</v>
      </c>
      <c r="G148" s="38"/>
      <c r="H148" s="38" t="s">
        <v>5719</v>
      </c>
      <c r="I148" s="38"/>
      <c r="J148" s="38"/>
      <c r="K148" s="38"/>
      <c r="L148" s="79"/>
      <c r="M148" s="79"/>
      <c r="N148" s="80"/>
      <c r="O148" s="80"/>
      <c r="P148" s="80"/>
      <c r="Q148" s="80"/>
      <c r="R148" s="80"/>
      <c r="S148" s="80"/>
      <c r="T148" s="80"/>
      <c r="U148" s="80"/>
      <c r="V148" s="80"/>
      <c r="W148" s="80"/>
      <c r="X148" s="80"/>
      <c r="Y148" s="80"/>
      <c r="Z148" s="80"/>
    </row>
    <row r="149" spans="1:26" ht="15.75" customHeight="1">
      <c r="A149" s="38">
        <v>15</v>
      </c>
      <c r="B149" s="77" t="s">
        <v>5728</v>
      </c>
      <c r="C149" s="38" t="s">
        <v>5729</v>
      </c>
      <c r="D149" s="38" t="s">
        <v>1999</v>
      </c>
      <c r="E149" s="88">
        <v>2.0550000000000002</v>
      </c>
      <c r="F149" s="38" t="s">
        <v>743</v>
      </c>
      <c r="G149" s="38"/>
      <c r="H149" s="38" t="s">
        <v>5730</v>
      </c>
      <c r="I149" s="38"/>
      <c r="J149" s="38"/>
      <c r="K149" s="38"/>
      <c r="L149" s="79"/>
      <c r="M149" s="79"/>
      <c r="N149" s="80"/>
      <c r="O149" s="80"/>
      <c r="P149" s="80"/>
      <c r="Q149" s="80"/>
      <c r="R149" s="80"/>
      <c r="S149" s="80"/>
      <c r="T149" s="80"/>
      <c r="U149" s="80"/>
      <c r="V149" s="80"/>
      <c r="W149" s="80"/>
      <c r="X149" s="80"/>
      <c r="Y149" s="80"/>
      <c r="Z149" s="80"/>
    </row>
    <row r="150" spans="1:26" ht="15.75" customHeight="1">
      <c r="A150" s="38">
        <v>16</v>
      </c>
      <c r="B150" s="77" t="s">
        <v>5731</v>
      </c>
      <c r="C150" s="38" t="s">
        <v>2011</v>
      </c>
      <c r="D150" s="38" t="s">
        <v>2013</v>
      </c>
      <c r="E150" s="88">
        <v>1</v>
      </c>
      <c r="F150" s="38" t="s">
        <v>743</v>
      </c>
      <c r="G150" s="38"/>
      <c r="H150" s="38" t="s">
        <v>5732</v>
      </c>
      <c r="I150" s="38"/>
      <c r="J150" s="38"/>
      <c r="K150" s="38"/>
      <c r="L150" s="79"/>
      <c r="M150" s="79"/>
      <c r="N150" s="80"/>
      <c r="O150" s="80"/>
      <c r="P150" s="80"/>
      <c r="Q150" s="80"/>
      <c r="R150" s="80"/>
      <c r="S150" s="80"/>
      <c r="T150" s="80"/>
      <c r="U150" s="80"/>
      <c r="V150" s="80"/>
      <c r="W150" s="80"/>
      <c r="X150" s="80"/>
      <c r="Y150" s="80"/>
      <c r="Z150" s="80"/>
    </row>
    <row r="151" spans="1:26" ht="15.75" customHeight="1">
      <c r="A151" s="38">
        <v>17</v>
      </c>
      <c r="B151" s="77" t="s">
        <v>5733</v>
      </c>
      <c r="C151" s="38" t="s">
        <v>2011</v>
      </c>
      <c r="D151" s="38" t="s">
        <v>2016</v>
      </c>
      <c r="E151" s="88">
        <v>1.6530200000000002</v>
      </c>
      <c r="F151" s="38" t="s">
        <v>743</v>
      </c>
      <c r="G151" s="38"/>
      <c r="H151" s="38" t="s">
        <v>5734</v>
      </c>
      <c r="I151" s="38"/>
      <c r="J151" s="38"/>
      <c r="K151" s="38"/>
      <c r="L151" s="79"/>
      <c r="M151" s="79"/>
      <c r="N151" s="80"/>
      <c r="O151" s="80"/>
      <c r="P151" s="80"/>
      <c r="Q151" s="80"/>
      <c r="R151" s="80"/>
      <c r="S151" s="80"/>
      <c r="T151" s="80"/>
      <c r="U151" s="80"/>
      <c r="V151" s="80"/>
      <c r="W151" s="80"/>
      <c r="X151" s="80"/>
      <c r="Y151" s="80"/>
      <c r="Z151" s="80"/>
    </row>
    <row r="152" spans="1:26" ht="15.75" customHeight="1">
      <c r="A152" s="38">
        <v>18</v>
      </c>
      <c r="B152" s="77" t="s">
        <v>5735</v>
      </c>
      <c r="C152" s="38" t="s">
        <v>2011</v>
      </c>
      <c r="D152" s="38" t="s">
        <v>2031</v>
      </c>
      <c r="E152" s="88">
        <v>8.3503100000000003</v>
      </c>
      <c r="F152" s="89" t="s">
        <v>1643</v>
      </c>
      <c r="G152" s="89"/>
      <c r="H152" s="89" t="s">
        <v>5736</v>
      </c>
      <c r="I152" s="38"/>
      <c r="J152" s="38"/>
      <c r="K152" s="38"/>
      <c r="L152" s="79"/>
      <c r="M152" s="79"/>
      <c r="N152" s="80"/>
      <c r="O152" s="80"/>
      <c r="P152" s="80"/>
      <c r="Q152" s="80"/>
      <c r="R152" s="80"/>
      <c r="S152" s="80"/>
      <c r="T152" s="80"/>
      <c r="U152" s="80"/>
      <c r="V152" s="80"/>
      <c r="W152" s="80"/>
      <c r="X152" s="80"/>
      <c r="Y152" s="80"/>
      <c r="Z152" s="80"/>
    </row>
    <row r="153" spans="1:26" ht="15.75" customHeight="1">
      <c r="A153" s="38">
        <v>19</v>
      </c>
      <c r="B153" s="77" t="s">
        <v>5737</v>
      </c>
      <c r="C153" s="38" t="s">
        <v>2038</v>
      </c>
      <c r="D153" s="38" t="s">
        <v>2039</v>
      </c>
      <c r="E153" s="88">
        <v>7.0499999999999993E-2</v>
      </c>
      <c r="F153" s="89" t="s">
        <v>733</v>
      </c>
      <c r="G153" s="89"/>
      <c r="H153" s="89" t="s">
        <v>5738</v>
      </c>
      <c r="I153" s="38"/>
      <c r="J153" s="38"/>
      <c r="K153" s="38"/>
      <c r="L153" s="79"/>
      <c r="M153" s="79"/>
      <c r="N153" s="80"/>
      <c r="O153" s="80"/>
      <c r="P153" s="80"/>
      <c r="Q153" s="80"/>
      <c r="R153" s="80"/>
      <c r="S153" s="80"/>
      <c r="T153" s="80"/>
      <c r="U153" s="80"/>
      <c r="V153" s="80"/>
      <c r="W153" s="80"/>
      <c r="X153" s="80"/>
      <c r="Y153" s="80"/>
      <c r="Z153" s="80"/>
    </row>
    <row r="154" spans="1:26" ht="15.75" customHeight="1">
      <c r="A154" s="84" t="s">
        <v>2041</v>
      </c>
      <c r="B154" s="85" t="s">
        <v>5739</v>
      </c>
      <c r="C154" s="84">
        <f t="shared" ref="C154:D154" si="20">COUNTA(C155)</f>
        <v>1</v>
      </c>
      <c r="D154" s="84">
        <f t="shared" si="20"/>
        <v>0</v>
      </c>
      <c r="E154" s="90">
        <f>SUM(E155)</f>
        <v>4</v>
      </c>
      <c r="F154" s="84">
        <f t="shared" ref="F154:K154" si="21">COUNTA(F155)</f>
        <v>1</v>
      </c>
      <c r="G154" s="84">
        <f t="shared" si="21"/>
        <v>0</v>
      </c>
      <c r="H154" s="84">
        <f t="shared" si="21"/>
        <v>1</v>
      </c>
      <c r="I154" s="84">
        <f t="shared" si="21"/>
        <v>0</v>
      </c>
      <c r="J154" s="84">
        <f t="shared" si="21"/>
        <v>0</v>
      </c>
      <c r="K154" s="84">
        <f t="shared" si="21"/>
        <v>0</v>
      </c>
      <c r="L154" s="79"/>
      <c r="M154" s="79"/>
      <c r="N154" s="80"/>
      <c r="O154" s="80"/>
      <c r="P154" s="80"/>
      <c r="Q154" s="80"/>
      <c r="R154" s="80"/>
      <c r="S154" s="80"/>
      <c r="T154" s="80"/>
      <c r="U154" s="80"/>
      <c r="V154" s="80"/>
      <c r="W154" s="80"/>
      <c r="X154" s="80"/>
      <c r="Y154" s="80"/>
      <c r="Z154" s="80"/>
    </row>
    <row r="155" spans="1:26" ht="15.75" customHeight="1">
      <c r="A155" s="38">
        <v>1</v>
      </c>
      <c r="B155" s="77" t="s">
        <v>5740</v>
      </c>
      <c r="C155" s="38" t="s">
        <v>2048</v>
      </c>
      <c r="D155" s="38"/>
      <c r="E155" s="78">
        <v>4</v>
      </c>
      <c r="F155" s="38" t="s">
        <v>2046</v>
      </c>
      <c r="G155" s="38"/>
      <c r="H155" s="38" t="s">
        <v>5741</v>
      </c>
      <c r="I155" s="38"/>
      <c r="J155" s="38"/>
      <c r="K155" s="38"/>
      <c r="L155" s="79"/>
      <c r="M155" s="79"/>
      <c r="N155" s="80"/>
      <c r="O155" s="80"/>
      <c r="P155" s="80"/>
      <c r="Q155" s="80"/>
      <c r="R155" s="80"/>
      <c r="S155" s="80"/>
      <c r="T155" s="80"/>
      <c r="U155" s="80"/>
      <c r="V155" s="80"/>
      <c r="W155" s="80"/>
      <c r="X155" s="80"/>
      <c r="Y155" s="80"/>
      <c r="Z155" s="80"/>
    </row>
    <row r="156" spans="1:26" ht="15.75" customHeight="1">
      <c r="A156" s="40" t="s">
        <v>2051</v>
      </c>
      <c r="B156" s="62" t="s">
        <v>2052</v>
      </c>
      <c r="C156" s="35"/>
      <c r="D156" s="35"/>
      <c r="E156" s="64"/>
      <c r="F156" s="35"/>
      <c r="G156" s="35"/>
      <c r="H156" s="35"/>
      <c r="I156" s="35"/>
      <c r="J156" s="35"/>
      <c r="K156" s="35"/>
      <c r="L156" s="59"/>
      <c r="M156" s="59"/>
      <c r="N156" s="76"/>
      <c r="O156" s="76"/>
      <c r="P156" s="76"/>
      <c r="Q156" s="76"/>
      <c r="R156" s="76"/>
      <c r="S156" s="76"/>
      <c r="T156" s="76"/>
      <c r="U156" s="76"/>
      <c r="V156" s="76"/>
      <c r="W156" s="76"/>
      <c r="X156" s="76"/>
      <c r="Y156" s="76"/>
      <c r="Z156" s="76"/>
    </row>
    <row r="157" spans="1:26" ht="15.75" customHeight="1">
      <c r="A157" s="40" t="s">
        <v>2053</v>
      </c>
      <c r="B157" s="62" t="s">
        <v>2054</v>
      </c>
      <c r="C157" s="35"/>
      <c r="D157" s="35"/>
      <c r="E157" s="64"/>
      <c r="F157" s="35"/>
      <c r="G157" s="35"/>
      <c r="H157" s="35"/>
      <c r="I157" s="35"/>
      <c r="J157" s="35"/>
      <c r="K157" s="35"/>
      <c r="L157" s="59"/>
      <c r="M157" s="59"/>
      <c r="N157" s="76"/>
      <c r="O157" s="76"/>
      <c r="P157" s="76"/>
      <c r="Q157" s="76"/>
      <c r="R157" s="76"/>
      <c r="S157" s="76"/>
      <c r="T157" s="76"/>
      <c r="U157" s="76"/>
      <c r="V157" s="76"/>
      <c r="W157" s="76"/>
      <c r="X157" s="76"/>
      <c r="Y157" s="76"/>
      <c r="Z157" s="76"/>
    </row>
    <row r="158" spans="1:26" ht="15.75" customHeight="1">
      <c r="A158" s="40" t="s">
        <v>811</v>
      </c>
      <c r="B158" s="91" t="s">
        <v>2112</v>
      </c>
      <c r="C158" s="40">
        <f t="shared" ref="C158:K158" si="22">C159+C163+C164+C165+C172+C174+C175+C181+C201+C240+C241</f>
        <v>47</v>
      </c>
      <c r="D158" s="40">
        <f t="shared" si="22"/>
        <v>28</v>
      </c>
      <c r="E158" s="81">
        <f t="shared" si="22"/>
        <v>1049.2783525</v>
      </c>
      <c r="F158" s="40">
        <f t="shared" si="22"/>
        <v>34</v>
      </c>
      <c r="G158" s="40">
        <f t="shared" si="22"/>
        <v>38</v>
      </c>
      <c r="H158" s="40">
        <f t="shared" si="22"/>
        <v>48</v>
      </c>
      <c r="I158" s="40">
        <f t="shared" si="22"/>
        <v>11</v>
      </c>
      <c r="J158" s="40">
        <f t="shared" si="22"/>
        <v>20</v>
      </c>
      <c r="K158" s="40">
        <f t="shared" si="22"/>
        <v>1</v>
      </c>
      <c r="L158" s="59"/>
      <c r="M158" s="59"/>
      <c r="N158" s="76"/>
      <c r="O158" s="76"/>
      <c r="P158" s="76"/>
      <c r="Q158" s="76"/>
      <c r="R158" s="76"/>
      <c r="S158" s="76"/>
      <c r="T158" s="76"/>
      <c r="U158" s="76"/>
      <c r="V158" s="76"/>
      <c r="W158" s="76"/>
      <c r="X158" s="76"/>
      <c r="Y158" s="76"/>
      <c r="Z158" s="76"/>
    </row>
    <row r="159" spans="1:26" ht="15.75" customHeight="1">
      <c r="A159" s="35" t="s">
        <v>2113</v>
      </c>
      <c r="B159" s="62" t="s">
        <v>2114</v>
      </c>
      <c r="C159" s="45">
        <f t="shared" ref="C159:K159" si="23">COUNTA(C160:C161)</f>
        <v>2</v>
      </c>
      <c r="D159" s="45">
        <f t="shared" si="23"/>
        <v>2</v>
      </c>
      <c r="E159" s="92">
        <f t="shared" si="23"/>
        <v>2</v>
      </c>
      <c r="F159" s="45">
        <f t="shared" si="23"/>
        <v>2</v>
      </c>
      <c r="G159" s="45">
        <f t="shared" si="23"/>
        <v>2</v>
      </c>
      <c r="H159" s="45">
        <f t="shared" si="23"/>
        <v>2</v>
      </c>
      <c r="I159" s="45">
        <f t="shared" si="23"/>
        <v>2</v>
      </c>
      <c r="J159" s="45">
        <f t="shared" si="23"/>
        <v>2</v>
      </c>
      <c r="K159" s="45">
        <f t="shared" si="23"/>
        <v>0</v>
      </c>
      <c r="L159" s="59"/>
      <c r="M159" s="59"/>
      <c r="N159" s="76"/>
      <c r="O159" s="76"/>
      <c r="P159" s="76"/>
      <c r="Q159" s="76"/>
      <c r="R159" s="76"/>
      <c r="S159" s="76"/>
      <c r="T159" s="76"/>
      <c r="U159" s="76"/>
      <c r="V159" s="76"/>
      <c r="W159" s="76"/>
      <c r="X159" s="76"/>
      <c r="Y159" s="76"/>
      <c r="Z159" s="76"/>
    </row>
    <row r="160" spans="1:26" ht="29.25" customHeight="1">
      <c r="A160" s="35"/>
      <c r="B160" s="32" t="s">
        <v>2653</v>
      </c>
      <c r="C160" s="39" t="s">
        <v>2654</v>
      </c>
      <c r="D160" s="39" t="s">
        <v>2655</v>
      </c>
      <c r="E160" s="75">
        <v>35.78</v>
      </c>
      <c r="F160" s="39" t="s">
        <v>5742</v>
      </c>
      <c r="G160" s="39" t="s">
        <v>2658</v>
      </c>
      <c r="H160" s="39" t="s">
        <v>5743</v>
      </c>
      <c r="I160" s="39" t="s">
        <v>5744</v>
      </c>
      <c r="J160" s="39" t="s">
        <v>5745</v>
      </c>
      <c r="K160" s="39"/>
      <c r="L160" s="59"/>
      <c r="M160" s="59"/>
      <c r="N160" s="93"/>
      <c r="O160" s="93"/>
      <c r="P160" s="93"/>
      <c r="Q160" s="93"/>
      <c r="R160" s="93"/>
      <c r="S160" s="93"/>
      <c r="T160" s="93"/>
      <c r="U160" s="93"/>
      <c r="V160" s="93"/>
      <c r="W160" s="93"/>
      <c r="X160" s="93"/>
      <c r="Y160" s="93"/>
      <c r="Z160" s="93"/>
    </row>
    <row r="161" spans="1:26" ht="36.75" customHeight="1">
      <c r="A161" s="35"/>
      <c r="B161" s="32" t="s">
        <v>2615</v>
      </c>
      <c r="C161" s="39" t="s">
        <v>5746</v>
      </c>
      <c r="D161" s="39" t="s">
        <v>2618</v>
      </c>
      <c r="E161" s="75">
        <v>0.48735000000000001</v>
      </c>
      <c r="F161" s="39" t="s">
        <v>2619</v>
      </c>
      <c r="G161" s="39" t="s">
        <v>2622</v>
      </c>
      <c r="H161" s="39" t="s">
        <v>5747</v>
      </c>
      <c r="I161" s="39" t="s">
        <v>5748</v>
      </c>
      <c r="J161" s="39" t="s">
        <v>2623</v>
      </c>
      <c r="K161" s="39"/>
      <c r="L161" s="59"/>
      <c r="M161" s="59"/>
      <c r="N161" s="94"/>
      <c r="O161" s="94"/>
      <c r="P161" s="94"/>
      <c r="Q161" s="94"/>
      <c r="R161" s="94"/>
      <c r="S161" s="94"/>
      <c r="T161" s="94"/>
      <c r="U161" s="94"/>
      <c r="V161" s="94"/>
      <c r="W161" s="94"/>
      <c r="X161" s="94"/>
      <c r="Y161" s="94"/>
      <c r="Z161" s="94"/>
    </row>
    <row r="162" spans="1:26" ht="15.75" customHeight="1">
      <c r="A162" s="35" t="s">
        <v>2803</v>
      </c>
      <c r="B162" s="32" t="s">
        <v>2804</v>
      </c>
      <c r="C162" s="45"/>
      <c r="D162" s="45"/>
      <c r="E162" s="95"/>
      <c r="F162" s="45"/>
      <c r="G162" s="45"/>
      <c r="H162" s="45"/>
      <c r="I162" s="45"/>
      <c r="J162" s="45"/>
      <c r="K162" s="45"/>
      <c r="L162" s="59"/>
      <c r="M162" s="59"/>
      <c r="N162" s="76"/>
      <c r="O162" s="76"/>
      <c r="P162" s="76"/>
      <c r="Q162" s="76"/>
      <c r="R162" s="76"/>
      <c r="S162" s="76"/>
      <c r="T162" s="76"/>
      <c r="U162" s="76"/>
      <c r="V162" s="76"/>
      <c r="W162" s="76"/>
      <c r="X162" s="76"/>
      <c r="Y162" s="76"/>
      <c r="Z162" s="76"/>
    </row>
    <row r="163" spans="1:26" ht="15.75" customHeight="1">
      <c r="A163" s="35" t="s">
        <v>2805</v>
      </c>
      <c r="B163" s="32" t="s">
        <v>2806</v>
      </c>
      <c r="C163" s="45"/>
      <c r="D163" s="45"/>
      <c r="E163" s="95"/>
      <c r="F163" s="45"/>
      <c r="G163" s="45"/>
      <c r="H163" s="45"/>
      <c r="I163" s="45"/>
      <c r="J163" s="45"/>
      <c r="K163" s="45"/>
      <c r="L163" s="59"/>
      <c r="M163" s="59"/>
      <c r="N163" s="76"/>
      <c r="O163" s="76"/>
      <c r="P163" s="76"/>
      <c r="Q163" s="76"/>
      <c r="R163" s="76"/>
      <c r="S163" s="76"/>
      <c r="T163" s="76"/>
      <c r="U163" s="76"/>
      <c r="V163" s="76"/>
      <c r="W163" s="76"/>
      <c r="X163" s="76"/>
      <c r="Y163" s="76"/>
      <c r="Z163" s="76"/>
    </row>
    <row r="164" spans="1:26" ht="15.75" customHeight="1">
      <c r="A164" s="35" t="s">
        <v>3101</v>
      </c>
      <c r="B164" s="32" t="s">
        <v>3102</v>
      </c>
      <c r="C164" s="45"/>
      <c r="D164" s="45"/>
      <c r="E164" s="95"/>
      <c r="F164" s="45"/>
      <c r="G164" s="45"/>
      <c r="H164" s="45"/>
      <c r="I164" s="45"/>
      <c r="J164" s="45"/>
      <c r="K164" s="45"/>
      <c r="L164" s="59"/>
      <c r="M164" s="59"/>
      <c r="N164" s="76"/>
      <c r="O164" s="76"/>
      <c r="P164" s="76"/>
      <c r="Q164" s="76"/>
      <c r="R164" s="76"/>
      <c r="S164" s="76"/>
      <c r="T164" s="76"/>
      <c r="U164" s="76"/>
      <c r="V164" s="76"/>
      <c r="W164" s="76"/>
      <c r="X164" s="76"/>
      <c r="Y164" s="76"/>
      <c r="Z164" s="76"/>
    </row>
    <row r="165" spans="1:26" ht="15.75" customHeight="1">
      <c r="A165" s="35" t="s">
        <v>3154</v>
      </c>
      <c r="B165" s="62" t="s">
        <v>3155</v>
      </c>
      <c r="C165" s="45">
        <f t="shared" ref="C165:K165" si="24">COUNTA(C166:C171)</f>
        <v>6</v>
      </c>
      <c r="D165" s="45">
        <f t="shared" si="24"/>
        <v>0</v>
      </c>
      <c r="E165" s="92">
        <f t="shared" si="24"/>
        <v>0</v>
      </c>
      <c r="F165" s="45">
        <f t="shared" si="24"/>
        <v>0</v>
      </c>
      <c r="G165" s="45">
        <f t="shared" si="24"/>
        <v>0</v>
      </c>
      <c r="H165" s="45">
        <f t="shared" si="24"/>
        <v>0</v>
      </c>
      <c r="I165" s="45">
        <f t="shared" si="24"/>
        <v>0</v>
      </c>
      <c r="J165" s="45">
        <f t="shared" si="24"/>
        <v>0</v>
      </c>
      <c r="K165" s="45">
        <f t="shared" si="24"/>
        <v>1</v>
      </c>
      <c r="L165" s="59"/>
      <c r="M165" s="59"/>
      <c r="N165" s="76"/>
      <c r="O165" s="76"/>
      <c r="P165" s="76"/>
      <c r="Q165" s="76"/>
      <c r="R165" s="76"/>
      <c r="S165" s="76"/>
      <c r="T165" s="76"/>
      <c r="U165" s="76"/>
      <c r="V165" s="76"/>
      <c r="W165" s="76"/>
      <c r="X165" s="76"/>
      <c r="Y165" s="76"/>
      <c r="Z165" s="76"/>
    </row>
    <row r="166" spans="1:26" ht="15.75" customHeight="1">
      <c r="A166" s="35"/>
      <c r="B166" s="32" t="s">
        <v>5749</v>
      </c>
      <c r="C166" s="35" t="s">
        <v>3155</v>
      </c>
      <c r="D166" s="45"/>
      <c r="E166" s="95"/>
      <c r="F166" s="45"/>
      <c r="G166" s="45"/>
      <c r="H166" s="45"/>
      <c r="I166" s="45"/>
      <c r="J166" s="45"/>
      <c r="K166" s="45" t="s">
        <v>5750</v>
      </c>
      <c r="L166" s="59"/>
      <c r="M166" s="59"/>
      <c r="N166" s="76"/>
      <c r="O166" s="76"/>
      <c r="P166" s="76"/>
      <c r="Q166" s="76"/>
      <c r="R166" s="76"/>
      <c r="S166" s="76"/>
      <c r="T166" s="76"/>
      <c r="U166" s="76"/>
      <c r="V166" s="76"/>
      <c r="W166" s="76"/>
      <c r="X166" s="76"/>
      <c r="Y166" s="76"/>
      <c r="Z166" s="76"/>
    </row>
    <row r="167" spans="1:26" ht="15.75" customHeight="1">
      <c r="A167" s="35"/>
      <c r="B167" s="32" t="s">
        <v>3243</v>
      </c>
      <c r="C167" s="35" t="s">
        <v>3155</v>
      </c>
      <c r="D167" s="45"/>
      <c r="E167" s="95"/>
      <c r="F167" s="45"/>
      <c r="G167" s="45"/>
      <c r="H167" s="45"/>
      <c r="I167" s="45"/>
      <c r="J167" s="45"/>
      <c r="K167" s="45"/>
      <c r="L167" s="59"/>
      <c r="M167" s="59"/>
      <c r="N167" s="76"/>
      <c r="O167" s="76"/>
      <c r="P167" s="76"/>
      <c r="Q167" s="76"/>
      <c r="R167" s="76"/>
      <c r="S167" s="76"/>
      <c r="T167" s="76"/>
      <c r="U167" s="76"/>
      <c r="V167" s="76"/>
      <c r="W167" s="76"/>
      <c r="X167" s="76"/>
      <c r="Y167" s="76"/>
      <c r="Z167" s="76"/>
    </row>
    <row r="168" spans="1:26" ht="15.75" customHeight="1">
      <c r="A168" s="35"/>
      <c r="B168" s="32" t="s">
        <v>5751</v>
      </c>
      <c r="C168" s="35" t="s">
        <v>3155</v>
      </c>
      <c r="D168" s="45"/>
      <c r="E168" s="95"/>
      <c r="F168" s="45"/>
      <c r="G168" s="45"/>
      <c r="H168" s="45"/>
      <c r="I168" s="45"/>
      <c r="J168" s="45"/>
      <c r="K168" s="45"/>
      <c r="L168" s="59"/>
      <c r="M168" s="59"/>
      <c r="N168" s="76"/>
      <c r="O168" s="76"/>
      <c r="P168" s="76"/>
      <c r="Q168" s="76"/>
      <c r="R168" s="76"/>
      <c r="S168" s="76"/>
      <c r="T168" s="76"/>
      <c r="U168" s="76"/>
      <c r="V168" s="76"/>
      <c r="W168" s="76"/>
      <c r="X168" s="76"/>
      <c r="Y168" s="76"/>
      <c r="Z168" s="76"/>
    </row>
    <row r="169" spans="1:26" ht="15.75" customHeight="1">
      <c r="A169" s="35"/>
      <c r="B169" s="32" t="s">
        <v>3248</v>
      </c>
      <c r="C169" s="35" t="s">
        <v>3155</v>
      </c>
      <c r="D169" s="45"/>
      <c r="E169" s="95"/>
      <c r="F169" s="45"/>
      <c r="G169" s="45"/>
      <c r="H169" s="45"/>
      <c r="I169" s="45"/>
      <c r="J169" s="45"/>
      <c r="K169" s="45"/>
      <c r="L169" s="59"/>
      <c r="M169" s="59"/>
      <c r="N169" s="76"/>
      <c r="O169" s="76"/>
      <c r="P169" s="76"/>
      <c r="Q169" s="76"/>
      <c r="R169" s="76"/>
      <c r="S169" s="76"/>
      <c r="T169" s="76"/>
      <c r="U169" s="76"/>
      <c r="V169" s="76"/>
      <c r="W169" s="76"/>
      <c r="X169" s="76"/>
      <c r="Y169" s="76"/>
      <c r="Z169" s="76"/>
    </row>
    <row r="170" spans="1:26" ht="15.75" customHeight="1">
      <c r="A170" s="35"/>
      <c r="B170" s="32" t="s">
        <v>5752</v>
      </c>
      <c r="C170" s="35" t="s">
        <v>3155</v>
      </c>
      <c r="D170" s="45"/>
      <c r="E170" s="95"/>
      <c r="F170" s="45"/>
      <c r="G170" s="45"/>
      <c r="H170" s="45"/>
      <c r="I170" s="45"/>
      <c r="J170" s="45"/>
      <c r="K170" s="45"/>
      <c r="L170" s="59"/>
      <c r="M170" s="59"/>
      <c r="N170" s="76"/>
      <c r="O170" s="76"/>
      <c r="P170" s="76"/>
      <c r="Q170" s="76"/>
      <c r="R170" s="76"/>
      <c r="S170" s="76"/>
      <c r="T170" s="76"/>
      <c r="U170" s="76"/>
      <c r="V170" s="76"/>
      <c r="W170" s="76"/>
      <c r="X170" s="76"/>
      <c r="Y170" s="76"/>
      <c r="Z170" s="76"/>
    </row>
    <row r="171" spans="1:26" ht="15.75" customHeight="1">
      <c r="A171" s="35"/>
      <c r="B171" s="32" t="s">
        <v>5753</v>
      </c>
      <c r="C171" s="35" t="s">
        <v>3155</v>
      </c>
      <c r="D171" s="45"/>
      <c r="E171" s="95"/>
      <c r="F171" s="45"/>
      <c r="G171" s="45"/>
      <c r="H171" s="45"/>
      <c r="I171" s="45"/>
      <c r="J171" s="45"/>
      <c r="K171" s="45"/>
      <c r="L171" s="59"/>
      <c r="M171" s="59"/>
      <c r="N171" s="76"/>
      <c r="O171" s="76"/>
      <c r="P171" s="76"/>
      <c r="Q171" s="76"/>
      <c r="R171" s="76"/>
      <c r="S171" s="76"/>
      <c r="T171" s="76"/>
      <c r="U171" s="76"/>
      <c r="V171" s="76"/>
      <c r="W171" s="76"/>
      <c r="X171" s="76"/>
      <c r="Y171" s="76"/>
      <c r="Z171" s="76"/>
    </row>
    <row r="172" spans="1:26" ht="15.75" customHeight="1">
      <c r="A172" s="84" t="s">
        <v>3272</v>
      </c>
      <c r="B172" s="85" t="s">
        <v>3273</v>
      </c>
      <c r="C172" s="96">
        <f t="shared" ref="C172:K172" si="25">COUNTA(C173)</f>
        <v>1</v>
      </c>
      <c r="D172" s="96">
        <f t="shared" si="25"/>
        <v>1</v>
      </c>
      <c r="E172" s="97">
        <f t="shared" si="25"/>
        <v>1</v>
      </c>
      <c r="F172" s="96">
        <f t="shared" si="25"/>
        <v>1</v>
      </c>
      <c r="G172" s="96">
        <f t="shared" si="25"/>
        <v>0</v>
      </c>
      <c r="H172" s="96">
        <f t="shared" si="25"/>
        <v>1</v>
      </c>
      <c r="I172" s="96">
        <f t="shared" si="25"/>
        <v>0</v>
      </c>
      <c r="J172" s="96">
        <f t="shared" si="25"/>
        <v>0</v>
      </c>
      <c r="K172" s="96">
        <f t="shared" si="25"/>
        <v>0</v>
      </c>
      <c r="L172" s="59"/>
      <c r="M172" s="59"/>
      <c r="N172" s="76"/>
      <c r="O172" s="76"/>
      <c r="P172" s="76"/>
      <c r="Q172" s="76"/>
      <c r="R172" s="76"/>
      <c r="S172" s="76"/>
      <c r="T172" s="76"/>
      <c r="U172" s="76"/>
      <c r="V172" s="76"/>
      <c r="W172" s="76"/>
      <c r="X172" s="76"/>
      <c r="Y172" s="76"/>
      <c r="Z172" s="76"/>
    </row>
    <row r="173" spans="1:26" ht="30.75" customHeight="1">
      <c r="A173" s="40"/>
      <c r="B173" s="32" t="s">
        <v>5754</v>
      </c>
      <c r="C173" s="39" t="s">
        <v>5755</v>
      </c>
      <c r="D173" s="39" t="s">
        <v>5756</v>
      </c>
      <c r="E173" s="98">
        <v>25.9</v>
      </c>
      <c r="F173" s="39" t="s">
        <v>5757</v>
      </c>
      <c r="G173" s="39"/>
      <c r="H173" s="39" t="s">
        <v>5758</v>
      </c>
      <c r="I173" s="39"/>
      <c r="J173" s="39"/>
      <c r="K173" s="39"/>
      <c r="L173" s="59"/>
      <c r="M173" s="59"/>
      <c r="N173" s="76"/>
      <c r="O173" s="76"/>
      <c r="P173" s="76"/>
      <c r="Q173" s="76"/>
      <c r="R173" s="76"/>
      <c r="S173" s="76"/>
      <c r="T173" s="76"/>
      <c r="U173" s="76"/>
      <c r="V173" s="76"/>
      <c r="W173" s="76"/>
      <c r="X173" s="76"/>
      <c r="Y173" s="76"/>
      <c r="Z173" s="76"/>
    </row>
    <row r="174" spans="1:26" ht="15.75" customHeight="1">
      <c r="A174" s="40" t="s">
        <v>3380</v>
      </c>
      <c r="B174" s="62" t="s">
        <v>3381</v>
      </c>
      <c r="C174" s="45"/>
      <c r="D174" s="45"/>
      <c r="E174" s="92"/>
      <c r="F174" s="45"/>
      <c r="G174" s="45"/>
      <c r="H174" s="45"/>
      <c r="I174" s="45"/>
      <c r="J174" s="45"/>
      <c r="K174" s="45"/>
      <c r="L174" s="59"/>
      <c r="M174" s="59"/>
      <c r="N174" s="76"/>
      <c r="O174" s="76"/>
      <c r="P174" s="76"/>
      <c r="Q174" s="76"/>
      <c r="R174" s="76"/>
      <c r="S174" s="76"/>
      <c r="T174" s="76"/>
      <c r="U174" s="76"/>
      <c r="V174" s="76"/>
      <c r="W174" s="76"/>
      <c r="X174" s="76"/>
      <c r="Y174" s="76"/>
      <c r="Z174" s="76"/>
    </row>
    <row r="175" spans="1:26" ht="15.75" customHeight="1">
      <c r="A175" s="35" t="s">
        <v>3499</v>
      </c>
      <c r="B175" s="62" t="s">
        <v>3500</v>
      </c>
      <c r="C175" s="35">
        <f t="shared" ref="C175:K175" si="26">COUNTA(C176:C178)</f>
        <v>2</v>
      </c>
      <c r="D175" s="35">
        <f t="shared" si="26"/>
        <v>0</v>
      </c>
      <c r="E175" s="65">
        <f t="shared" si="26"/>
        <v>2</v>
      </c>
      <c r="F175" s="35">
        <f t="shared" si="26"/>
        <v>2</v>
      </c>
      <c r="G175" s="35">
        <f t="shared" si="26"/>
        <v>2</v>
      </c>
      <c r="H175" s="35">
        <f t="shared" si="26"/>
        <v>2</v>
      </c>
      <c r="I175" s="35">
        <f t="shared" si="26"/>
        <v>0</v>
      </c>
      <c r="J175" s="35">
        <f t="shared" si="26"/>
        <v>0</v>
      </c>
      <c r="K175" s="35">
        <f t="shared" si="26"/>
        <v>0</v>
      </c>
      <c r="L175" s="59"/>
      <c r="M175" s="59"/>
      <c r="N175" s="76"/>
      <c r="O175" s="76"/>
      <c r="P175" s="76"/>
      <c r="Q175" s="76"/>
      <c r="R175" s="76"/>
      <c r="S175" s="76"/>
      <c r="T175" s="76"/>
      <c r="U175" s="76"/>
      <c r="V175" s="76"/>
      <c r="W175" s="76"/>
      <c r="X175" s="76"/>
      <c r="Y175" s="76"/>
      <c r="Z175" s="76"/>
    </row>
    <row r="176" spans="1:26" ht="15.75" customHeight="1">
      <c r="A176" s="40"/>
      <c r="B176" s="32" t="s">
        <v>5759</v>
      </c>
      <c r="C176" s="39"/>
      <c r="D176" s="39"/>
      <c r="E176" s="98"/>
      <c r="F176" s="39"/>
      <c r="G176" s="39"/>
      <c r="H176" s="39"/>
      <c r="I176" s="45"/>
      <c r="J176" s="45"/>
      <c r="K176" s="45"/>
      <c r="L176" s="59"/>
      <c r="M176" s="59"/>
      <c r="N176" s="76"/>
      <c r="O176" s="76"/>
      <c r="P176" s="76"/>
      <c r="Q176" s="76"/>
      <c r="R176" s="76"/>
      <c r="S176" s="76"/>
      <c r="T176" s="76"/>
      <c r="U176" s="76"/>
      <c r="V176" s="76"/>
      <c r="W176" s="76"/>
      <c r="X176" s="76"/>
      <c r="Y176" s="76"/>
      <c r="Z176" s="76"/>
    </row>
    <row r="177" spans="1:26" ht="15.75" customHeight="1">
      <c r="A177" s="40"/>
      <c r="B177" s="32" t="s">
        <v>3501</v>
      </c>
      <c r="C177" s="39" t="s">
        <v>3502</v>
      </c>
      <c r="D177" s="39"/>
      <c r="E177" s="98">
        <v>1.2</v>
      </c>
      <c r="F177" s="39" t="s">
        <v>3503</v>
      </c>
      <c r="G177" s="39" t="s">
        <v>3504</v>
      </c>
      <c r="H177" s="39" t="s">
        <v>3505</v>
      </c>
      <c r="I177" s="45"/>
      <c r="J177" s="45"/>
      <c r="K177" s="45"/>
      <c r="L177" s="59"/>
      <c r="M177" s="59"/>
      <c r="N177" s="76"/>
      <c r="O177" s="76"/>
      <c r="P177" s="76"/>
      <c r="Q177" s="76"/>
      <c r="R177" s="76"/>
      <c r="S177" s="76"/>
      <c r="T177" s="76"/>
      <c r="U177" s="76"/>
      <c r="V177" s="76"/>
      <c r="W177" s="76"/>
      <c r="X177" s="76"/>
      <c r="Y177" s="76"/>
      <c r="Z177" s="76"/>
    </row>
    <row r="178" spans="1:26" ht="15.75" customHeight="1">
      <c r="A178" s="40"/>
      <c r="B178" s="32" t="s">
        <v>5760</v>
      </c>
      <c r="C178" s="39" t="s">
        <v>5761</v>
      </c>
      <c r="D178" s="39"/>
      <c r="E178" s="98">
        <v>0.32</v>
      </c>
      <c r="F178" s="39" t="s">
        <v>3503</v>
      </c>
      <c r="G178" s="39" t="s">
        <v>3504</v>
      </c>
      <c r="H178" s="39" t="s">
        <v>5762</v>
      </c>
      <c r="I178" s="45"/>
      <c r="J178" s="45"/>
      <c r="K178" s="45"/>
      <c r="L178" s="59"/>
      <c r="M178" s="59"/>
      <c r="N178" s="76"/>
      <c r="O178" s="76"/>
      <c r="P178" s="76"/>
      <c r="Q178" s="76"/>
      <c r="R178" s="76"/>
      <c r="S178" s="76"/>
      <c r="T178" s="76"/>
      <c r="U178" s="76"/>
      <c r="V178" s="76"/>
      <c r="W178" s="76"/>
      <c r="X178" s="76"/>
      <c r="Y178" s="76"/>
      <c r="Z178" s="76"/>
    </row>
    <row r="179" spans="1:26" ht="15.75" customHeight="1">
      <c r="A179" s="40" t="s">
        <v>3540</v>
      </c>
      <c r="B179" s="62" t="s">
        <v>3541</v>
      </c>
      <c r="C179" s="45"/>
      <c r="D179" s="45"/>
      <c r="E179" s="92"/>
      <c r="F179" s="45"/>
      <c r="G179" s="45"/>
      <c r="H179" s="45"/>
      <c r="I179" s="45"/>
      <c r="J179" s="45"/>
      <c r="K179" s="45"/>
      <c r="L179" s="59"/>
      <c r="M179" s="59"/>
      <c r="N179" s="76"/>
      <c r="O179" s="76"/>
      <c r="P179" s="76"/>
      <c r="Q179" s="76"/>
      <c r="R179" s="76"/>
      <c r="S179" s="76"/>
      <c r="T179" s="76"/>
      <c r="U179" s="76"/>
      <c r="V179" s="76"/>
      <c r="W179" s="76"/>
      <c r="X179" s="76"/>
      <c r="Y179" s="76"/>
      <c r="Z179" s="76"/>
    </row>
    <row r="180" spans="1:26" ht="15.75" customHeight="1">
      <c r="A180" s="40" t="s">
        <v>3570</v>
      </c>
      <c r="B180" s="62" t="s">
        <v>3571</v>
      </c>
      <c r="C180" s="45"/>
      <c r="D180" s="45"/>
      <c r="E180" s="92"/>
      <c r="F180" s="45"/>
      <c r="G180" s="45"/>
      <c r="H180" s="45"/>
      <c r="I180" s="45"/>
      <c r="J180" s="45"/>
      <c r="K180" s="45"/>
      <c r="L180" s="59"/>
      <c r="M180" s="59"/>
      <c r="N180" s="76"/>
      <c r="O180" s="76"/>
      <c r="P180" s="76"/>
      <c r="Q180" s="76"/>
      <c r="R180" s="76"/>
      <c r="S180" s="76"/>
      <c r="T180" s="76"/>
      <c r="U180" s="76"/>
      <c r="V180" s="76"/>
      <c r="W180" s="76"/>
      <c r="X180" s="76"/>
      <c r="Y180" s="76"/>
      <c r="Z180" s="76"/>
    </row>
    <row r="181" spans="1:26" ht="15.75" customHeight="1">
      <c r="A181" s="99" t="s">
        <v>3572</v>
      </c>
      <c r="B181" s="49" t="s">
        <v>3573</v>
      </c>
      <c r="C181" s="100"/>
      <c r="D181" s="100"/>
      <c r="E181" s="101">
        <f>E182+E192+E194+E196</f>
        <v>752.04</v>
      </c>
      <c r="F181" s="100"/>
      <c r="G181" s="100"/>
      <c r="H181" s="100"/>
      <c r="I181" s="100"/>
      <c r="J181" s="100"/>
      <c r="K181" s="100"/>
      <c r="L181" s="102"/>
      <c r="M181" s="102"/>
      <c r="N181" s="103"/>
      <c r="O181" s="103"/>
      <c r="P181" s="103"/>
      <c r="Q181" s="103"/>
      <c r="R181" s="103"/>
      <c r="S181" s="103"/>
      <c r="T181" s="103"/>
      <c r="U181" s="103"/>
      <c r="V181" s="103"/>
      <c r="W181" s="103"/>
      <c r="X181" s="103"/>
      <c r="Y181" s="103"/>
      <c r="Z181" s="103"/>
    </row>
    <row r="182" spans="1:26" ht="15.75" customHeight="1">
      <c r="A182" s="104" t="s">
        <v>35</v>
      </c>
      <c r="B182" s="105" t="s">
        <v>3574</v>
      </c>
      <c r="C182" s="106"/>
      <c r="D182" s="107"/>
      <c r="E182" s="108">
        <v>309.97000000000003</v>
      </c>
      <c r="F182" s="106"/>
      <c r="G182" s="106"/>
      <c r="H182" s="106"/>
      <c r="I182" s="106"/>
      <c r="J182" s="106"/>
      <c r="K182" s="106"/>
      <c r="L182" s="59"/>
      <c r="M182" s="59"/>
      <c r="N182" s="109"/>
      <c r="O182" s="109"/>
      <c r="P182" s="109"/>
      <c r="Q182" s="109"/>
      <c r="R182" s="109"/>
      <c r="S182" s="109"/>
      <c r="T182" s="109"/>
      <c r="U182" s="109"/>
      <c r="V182" s="109"/>
      <c r="W182" s="109"/>
      <c r="X182" s="109"/>
      <c r="Y182" s="109"/>
      <c r="Z182" s="109"/>
    </row>
    <row r="183" spans="1:26" ht="15.75" customHeight="1">
      <c r="A183" s="110">
        <v>1</v>
      </c>
      <c r="B183" s="111" t="s">
        <v>5230</v>
      </c>
      <c r="C183" s="112" t="s">
        <v>5763</v>
      </c>
      <c r="D183" s="113"/>
      <c r="E183" s="114">
        <v>77.67</v>
      </c>
      <c r="F183" s="112" t="s">
        <v>5764</v>
      </c>
      <c r="G183" s="112" t="s">
        <v>5765</v>
      </c>
      <c r="H183" s="112" t="s">
        <v>5766</v>
      </c>
      <c r="I183" s="113"/>
      <c r="J183" s="113"/>
      <c r="K183" s="112" t="s">
        <v>5767</v>
      </c>
      <c r="L183" s="59"/>
      <c r="M183" s="59"/>
      <c r="N183" s="109"/>
      <c r="O183" s="109"/>
      <c r="P183" s="109"/>
      <c r="Q183" s="109"/>
      <c r="R183" s="109"/>
      <c r="S183" s="109"/>
      <c r="T183" s="109"/>
      <c r="U183" s="109"/>
      <c r="V183" s="109"/>
      <c r="W183" s="109"/>
      <c r="X183" s="109"/>
      <c r="Y183" s="109"/>
      <c r="Z183" s="109"/>
    </row>
    <row r="184" spans="1:26" ht="15.75" customHeight="1">
      <c r="A184" s="110">
        <v>2</v>
      </c>
      <c r="B184" s="111" t="s">
        <v>5768</v>
      </c>
      <c r="C184" s="112" t="s">
        <v>3634</v>
      </c>
      <c r="D184" s="112" t="s">
        <v>5769</v>
      </c>
      <c r="E184" s="114">
        <v>0.85</v>
      </c>
      <c r="F184" s="112" t="s">
        <v>5770</v>
      </c>
      <c r="G184" s="112" t="s">
        <v>5771</v>
      </c>
      <c r="H184" s="112" t="s">
        <v>5772</v>
      </c>
      <c r="I184" s="113"/>
      <c r="J184" s="112" t="s">
        <v>5773</v>
      </c>
      <c r="K184" s="113"/>
      <c r="L184" s="59"/>
      <c r="M184" s="59"/>
      <c r="N184" s="109"/>
      <c r="O184" s="109"/>
      <c r="P184" s="109"/>
      <c r="Q184" s="109"/>
      <c r="R184" s="109"/>
      <c r="S184" s="109"/>
      <c r="T184" s="109"/>
      <c r="U184" s="109"/>
      <c r="V184" s="109"/>
      <c r="W184" s="109"/>
      <c r="X184" s="109"/>
      <c r="Y184" s="109"/>
      <c r="Z184" s="109"/>
    </row>
    <row r="185" spans="1:26" ht="15.75" customHeight="1">
      <c r="A185" s="110">
        <v>3</v>
      </c>
      <c r="B185" s="111" t="s">
        <v>5774</v>
      </c>
      <c r="C185" s="112" t="s">
        <v>3637</v>
      </c>
      <c r="D185" s="113"/>
      <c r="E185" s="114">
        <v>0.12</v>
      </c>
      <c r="F185" s="112" t="s">
        <v>157</v>
      </c>
      <c r="G185" s="112" t="s">
        <v>5771</v>
      </c>
      <c r="H185" s="112" t="s">
        <v>5772</v>
      </c>
      <c r="I185" s="113"/>
      <c r="J185" s="112" t="s">
        <v>5775</v>
      </c>
      <c r="K185" s="113"/>
      <c r="L185" s="59"/>
      <c r="M185" s="59"/>
      <c r="N185" s="109"/>
      <c r="O185" s="109"/>
      <c r="P185" s="109"/>
      <c r="Q185" s="109"/>
      <c r="R185" s="109"/>
      <c r="S185" s="109"/>
      <c r="T185" s="109"/>
      <c r="U185" s="109"/>
      <c r="V185" s="109"/>
      <c r="W185" s="109"/>
      <c r="X185" s="109"/>
      <c r="Y185" s="109"/>
      <c r="Z185" s="109"/>
    </row>
    <row r="186" spans="1:26" ht="15.75" customHeight="1">
      <c r="A186" s="110">
        <v>4</v>
      </c>
      <c r="B186" s="111" t="s">
        <v>5776</v>
      </c>
      <c r="C186" s="112" t="s">
        <v>3637</v>
      </c>
      <c r="D186" s="112" t="s">
        <v>5777</v>
      </c>
      <c r="E186" s="114">
        <v>0.53</v>
      </c>
      <c r="F186" s="112" t="s">
        <v>157</v>
      </c>
      <c r="G186" s="112" t="s">
        <v>5778</v>
      </c>
      <c r="H186" s="112" t="s">
        <v>5779</v>
      </c>
      <c r="I186" s="112" t="s">
        <v>5780</v>
      </c>
      <c r="J186" s="112" t="s">
        <v>5781</v>
      </c>
      <c r="K186" s="113"/>
      <c r="L186" s="59"/>
      <c r="M186" s="59"/>
      <c r="N186" s="109"/>
      <c r="O186" s="109"/>
      <c r="P186" s="109"/>
      <c r="Q186" s="109"/>
      <c r="R186" s="109"/>
      <c r="S186" s="109"/>
      <c r="T186" s="109"/>
      <c r="U186" s="109"/>
      <c r="V186" s="109"/>
      <c r="W186" s="109"/>
      <c r="X186" s="109"/>
      <c r="Y186" s="109"/>
      <c r="Z186" s="109"/>
    </row>
    <row r="187" spans="1:26" ht="15.75" customHeight="1">
      <c r="A187" s="110">
        <v>5</v>
      </c>
      <c r="B187" s="111" t="s">
        <v>3585</v>
      </c>
      <c r="C187" s="112" t="s">
        <v>3586</v>
      </c>
      <c r="D187" s="112" t="s">
        <v>5782</v>
      </c>
      <c r="E187" s="114">
        <v>7.3</v>
      </c>
      <c r="F187" s="112" t="s">
        <v>157</v>
      </c>
      <c r="G187" s="112" t="s">
        <v>5783</v>
      </c>
      <c r="H187" s="112" t="s">
        <v>5784</v>
      </c>
      <c r="I187" s="112" t="s">
        <v>5785</v>
      </c>
      <c r="J187" s="113"/>
      <c r="K187" s="113"/>
      <c r="L187" s="59"/>
      <c r="M187" s="59"/>
      <c r="N187" s="109"/>
      <c r="O187" s="109"/>
      <c r="P187" s="109"/>
      <c r="Q187" s="109"/>
      <c r="R187" s="109"/>
      <c r="S187" s="109"/>
      <c r="T187" s="109"/>
      <c r="U187" s="109"/>
      <c r="V187" s="109"/>
      <c r="W187" s="109"/>
      <c r="X187" s="109"/>
      <c r="Y187" s="109"/>
      <c r="Z187" s="109"/>
    </row>
    <row r="188" spans="1:26" ht="15.75" customHeight="1">
      <c r="A188" s="110">
        <v>6</v>
      </c>
      <c r="B188" s="111" t="s">
        <v>3592</v>
      </c>
      <c r="C188" s="112" t="s">
        <v>3586</v>
      </c>
      <c r="D188" s="112" t="s">
        <v>5786</v>
      </c>
      <c r="E188" s="114">
        <v>9.1999999999999993</v>
      </c>
      <c r="F188" s="112" t="s">
        <v>157</v>
      </c>
      <c r="G188" s="112" t="s">
        <v>5783</v>
      </c>
      <c r="H188" s="112" t="s">
        <v>5784</v>
      </c>
      <c r="I188" s="113"/>
      <c r="J188" s="112" t="s">
        <v>5787</v>
      </c>
      <c r="K188" s="112" t="s">
        <v>5788</v>
      </c>
      <c r="L188" s="59"/>
      <c r="M188" s="59"/>
      <c r="N188" s="109"/>
      <c r="O188" s="109"/>
      <c r="P188" s="109"/>
      <c r="Q188" s="109"/>
      <c r="R188" s="109"/>
      <c r="S188" s="109"/>
      <c r="T188" s="109"/>
      <c r="U188" s="109"/>
      <c r="V188" s="109"/>
      <c r="W188" s="109"/>
      <c r="X188" s="109"/>
      <c r="Y188" s="109"/>
      <c r="Z188" s="109"/>
    </row>
    <row r="189" spans="1:26" ht="15.75" customHeight="1">
      <c r="A189" s="110">
        <v>7</v>
      </c>
      <c r="B189" s="111" t="s">
        <v>3596</v>
      </c>
      <c r="C189" s="112" t="s">
        <v>3597</v>
      </c>
      <c r="D189" s="112" t="s">
        <v>5789</v>
      </c>
      <c r="E189" s="114">
        <v>4.4000000000000004</v>
      </c>
      <c r="F189" s="112" t="s">
        <v>157</v>
      </c>
      <c r="G189" s="112" t="s">
        <v>5783</v>
      </c>
      <c r="H189" s="112" t="s">
        <v>5784</v>
      </c>
      <c r="I189" s="113"/>
      <c r="J189" s="113"/>
      <c r="K189" s="113"/>
      <c r="L189" s="59"/>
      <c r="M189" s="59"/>
      <c r="N189" s="109"/>
      <c r="O189" s="109"/>
      <c r="P189" s="109"/>
      <c r="Q189" s="109"/>
      <c r="R189" s="109"/>
      <c r="S189" s="109"/>
      <c r="T189" s="109"/>
      <c r="U189" s="109"/>
      <c r="V189" s="109"/>
      <c r="W189" s="109"/>
      <c r="X189" s="109"/>
      <c r="Y189" s="109"/>
      <c r="Z189" s="109"/>
    </row>
    <row r="190" spans="1:26" ht="15.75" customHeight="1">
      <c r="A190" s="110">
        <v>8</v>
      </c>
      <c r="B190" s="111" t="s">
        <v>3602</v>
      </c>
      <c r="C190" s="112" t="s">
        <v>3597</v>
      </c>
      <c r="D190" s="112" t="s">
        <v>5790</v>
      </c>
      <c r="E190" s="114">
        <v>5</v>
      </c>
      <c r="F190" s="112" t="s">
        <v>3604</v>
      </c>
      <c r="G190" s="112" t="s">
        <v>5783</v>
      </c>
      <c r="H190" s="112" t="s">
        <v>5784</v>
      </c>
      <c r="I190" s="113"/>
      <c r="J190" s="113"/>
      <c r="K190" s="113"/>
      <c r="L190" s="59"/>
      <c r="M190" s="59"/>
      <c r="N190" s="109"/>
      <c r="O190" s="109"/>
      <c r="P190" s="109"/>
      <c r="Q190" s="109"/>
      <c r="R190" s="109"/>
      <c r="S190" s="109"/>
      <c r="T190" s="109"/>
      <c r="U190" s="109"/>
      <c r="V190" s="109"/>
      <c r="W190" s="109"/>
      <c r="X190" s="109"/>
      <c r="Y190" s="109"/>
      <c r="Z190" s="109"/>
    </row>
    <row r="191" spans="1:26" ht="15.75" customHeight="1">
      <c r="A191" s="110">
        <v>9</v>
      </c>
      <c r="B191" s="115" t="s">
        <v>5231</v>
      </c>
      <c r="C191" s="116" t="s">
        <v>5232</v>
      </c>
      <c r="D191" s="113"/>
      <c r="E191" s="114">
        <v>125.5</v>
      </c>
      <c r="F191" s="112" t="s">
        <v>157</v>
      </c>
      <c r="G191" s="112" t="s">
        <v>5791</v>
      </c>
      <c r="H191" s="112" t="s">
        <v>5792</v>
      </c>
      <c r="I191" s="113"/>
      <c r="J191" s="112" t="s">
        <v>5233</v>
      </c>
      <c r="K191" s="112" t="s">
        <v>5793</v>
      </c>
      <c r="L191" s="59"/>
      <c r="M191" s="59"/>
      <c r="N191" s="109"/>
      <c r="O191" s="109"/>
      <c r="P191" s="109"/>
      <c r="Q191" s="109"/>
      <c r="R191" s="109"/>
      <c r="S191" s="109"/>
      <c r="T191" s="109"/>
      <c r="U191" s="109"/>
      <c r="V191" s="109"/>
      <c r="W191" s="109"/>
      <c r="X191" s="109"/>
      <c r="Y191" s="109"/>
      <c r="Z191" s="109"/>
    </row>
    <row r="192" spans="1:26" ht="15.75" customHeight="1">
      <c r="A192" s="117" t="s">
        <v>2041</v>
      </c>
      <c r="B192" s="118" t="s">
        <v>3660</v>
      </c>
      <c r="C192" s="119"/>
      <c r="D192" s="120"/>
      <c r="E192" s="121">
        <v>39.700000000000003</v>
      </c>
      <c r="F192" s="119"/>
      <c r="G192" s="119"/>
      <c r="H192" s="119"/>
      <c r="I192" s="119"/>
      <c r="J192" s="119"/>
      <c r="K192" s="119"/>
      <c r="L192" s="59"/>
      <c r="M192" s="59"/>
      <c r="N192" s="109"/>
      <c r="O192" s="109"/>
      <c r="P192" s="109"/>
      <c r="Q192" s="109"/>
      <c r="R192" s="109"/>
      <c r="S192" s="109"/>
      <c r="T192" s="109"/>
      <c r="U192" s="109"/>
      <c r="V192" s="109"/>
      <c r="W192" s="109"/>
      <c r="X192" s="109"/>
      <c r="Y192" s="109"/>
      <c r="Z192" s="109"/>
    </row>
    <row r="193" spans="1:26" ht="42.75" customHeight="1">
      <c r="A193" s="110">
        <v>1</v>
      </c>
      <c r="B193" s="111" t="s">
        <v>5794</v>
      </c>
      <c r="C193" s="112" t="s">
        <v>5795</v>
      </c>
      <c r="D193" s="112" t="s">
        <v>5796</v>
      </c>
      <c r="E193" s="114">
        <v>39.700000000000003</v>
      </c>
      <c r="F193" s="112" t="s">
        <v>5797</v>
      </c>
      <c r="G193" s="112" t="s">
        <v>5798</v>
      </c>
      <c r="H193" s="112" t="s">
        <v>5799</v>
      </c>
      <c r="I193" s="112" t="s">
        <v>5800</v>
      </c>
      <c r="J193" s="113"/>
      <c r="K193" s="113"/>
      <c r="L193" s="59"/>
      <c r="M193" s="59"/>
      <c r="N193" s="109"/>
      <c r="O193" s="109"/>
      <c r="P193" s="109"/>
      <c r="Q193" s="109"/>
      <c r="R193" s="109"/>
      <c r="S193" s="109"/>
      <c r="T193" s="109"/>
      <c r="U193" s="109"/>
      <c r="V193" s="109"/>
      <c r="W193" s="109"/>
      <c r="X193" s="109"/>
      <c r="Y193" s="109"/>
      <c r="Z193" s="109"/>
    </row>
    <row r="194" spans="1:26" ht="15.75" customHeight="1">
      <c r="A194" s="104" t="s">
        <v>3561</v>
      </c>
      <c r="B194" s="105" t="s">
        <v>3646</v>
      </c>
      <c r="C194" s="106"/>
      <c r="D194" s="106"/>
      <c r="E194" s="108">
        <v>16</v>
      </c>
      <c r="F194" s="106"/>
      <c r="G194" s="106"/>
      <c r="H194" s="106"/>
      <c r="I194" s="106"/>
      <c r="J194" s="106"/>
      <c r="K194" s="106"/>
      <c r="L194" s="59"/>
      <c r="M194" s="59"/>
      <c r="N194" s="109"/>
      <c r="O194" s="109"/>
      <c r="P194" s="109"/>
      <c r="Q194" s="109"/>
      <c r="R194" s="109"/>
      <c r="S194" s="109"/>
      <c r="T194" s="109"/>
      <c r="U194" s="109"/>
      <c r="V194" s="109"/>
      <c r="W194" s="109"/>
      <c r="X194" s="109"/>
      <c r="Y194" s="109"/>
      <c r="Z194" s="109"/>
    </row>
    <row r="195" spans="1:26" ht="15.75" customHeight="1">
      <c r="A195" s="122"/>
      <c r="B195" s="111" t="s">
        <v>5801</v>
      </c>
      <c r="C195" s="112" t="s">
        <v>5802</v>
      </c>
      <c r="D195" s="112" t="s">
        <v>5803</v>
      </c>
      <c r="E195" s="114">
        <v>16</v>
      </c>
      <c r="F195" s="112" t="s">
        <v>5804</v>
      </c>
      <c r="G195" s="112" t="s">
        <v>5224</v>
      </c>
      <c r="H195" s="112" t="s">
        <v>5805</v>
      </c>
      <c r="I195" s="113"/>
      <c r="J195" s="113"/>
      <c r="K195" s="113"/>
      <c r="L195" s="59"/>
      <c r="M195" s="59"/>
      <c r="N195" s="109"/>
      <c r="O195" s="109"/>
      <c r="P195" s="109"/>
      <c r="Q195" s="109"/>
      <c r="R195" s="109"/>
      <c r="S195" s="109"/>
      <c r="T195" s="109"/>
      <c r="U195" s="109"/>
      <c r="V195" s="109"/>
      <c r="W195" s="109"/>
      <c r="X195" s="109"/>
      <c r="Y195" s="109"/>
      <c r="Z195" s="109"/>
    </row>
    <row r="196" spans="1:26" ht="15.75" customHeight="1">
      <c r="A196" s="117" t="s">
        <v>3565</v>
      </c>
      <c r="B196" s="118" t="s">
        <v>5806</v>
      </c>
      <c r="C196" s="119"/>
      <c r="D196" s="119"/>
      <c r="E196" s="121">
        <v>386.37</v>
      </c>
      <c r="F196" s="119"/>
      <c r="G196" s="119"/>
      <c r="H196" s="119"/>
      <c r="I196" s="119"/>
      <c r="J196" s="119"/>
      <c r="K196" s="119"/>
      <c r="L196" s="59"/>
      <c r="M196" s="59"/>
      <c r="N196" s="109"/>
      <c r="O196" s="109"/>
      <c r="P196" s="109"/>
      <c r="Q196" s="109"/>
      <c r="R196" s="109"/>
      <c r="S196" s="109"/>
      <c r="T196" s="109"/>
      <c r="U196" s="109"/>
      <c r="V196" s="109"/>
      <c r="W196" s="109"/>
      <c r="X196" s="109"/>
      <c r="Y196" s="109"/>
      <c r="Z196" s="109"/>
    </row>
    <row r="197" spans="1:26" ht="15.75" customHeight="1">
      <c r="A197" s="110">
        <v>1</v>
      </c>
      <c r="B197" s="111" t="s">
        <v>5807</v>
      </c>
      <c r="C197" s="112" t="s">
        <v>5808</v>
      </c>
      <c r="D197" s="112" t="s">
        <v>5809</v>
      </c>
      <c r="E197" s="114">
        <v>386.37</v>
      </c>
      <c r="F197" s="112" t="s">
        <v>148</v>
      </c>
      <c r="G197" s="112" t="s">
        <v>5791</v>
      </c>
      <c r="H197" s="112" t="s">
        <v>5810</v>
      </c>
      <c r="I197" s="113"/>
      <c r="J197" s="113"/>
      <c r="K197" s="113"/>
      <c r="L197" s="59"/>
      <c r="M197" s="59"/>
      <c r="N197" s="109"/>
      <c r="O197" s="109"/>
      <c r="P197" s="109"/>
      <c r="Q197" s="109"/>
      <c r="R197" s="109"/>
      <c r="S197" s="109"/>
      <c r="T197" s="109"/>
      <c r="U197" s="109"/>
      <c r="V197" s="109"/>
      <c r="W197" s="109"/>
      <c r="X197" s="109"/>
      <c r="Y197" s="109"/>
      <c r="Z197" s="109"/>
    </row>
    <row r="198" spans="1:26" ht="15.75" customHeight="1">
      <c r="A198" s="123"/>
      <c r="B198" s="124"/>
      <c r="C198" s="125"/>
      <c r="D198" s="125"/>
      <c r="E198" s="126"/>
      <c r="F198" s="125"/>
      <c r="G198" s="125"/>
      <c r="H198" s="125"/>
      <c r="I198" s="125"/>
      <c r="J198" s="125"/>
      <c r="K198" s="125"/>
      <c r="L198" s="59"/>
      <c r="M198" s="59"/>
      <c r="N198" s="76"/>
      <c r="O198" s="76"/>
      <c r="P198" s="76"/>
      <c r="Q198" s="76"/>
      <c r="R198" s="76"/>
      <c r="S198" s="76"/>
      <c r="T198" s="76"/>
      <c r="U198" s="76"/>
      <c r="V198" s="76"/>
      <c r="W198" s="76"/>
      <c r="X198" s="76"/>
      <c r="Y198" s="76"/>
      <c r="Z198" s="76"/>
    </row>
    <row r="199" spans="1:26" ht="15.75" customHeight="1">
      <c r="A199" s="40"/>
      <c r="B199" s="62"/>
      <c r="C199" s="45"/>
      <c r="D199" s="45"/>
      <c r="E199" s="127"/>
      <c r="F199" s="45"/>
      <c r="G199" s="45"/>
      <c r="H199" s="45"/>
      <c r="I199" s="45"/>
      <c r="J199" s="45"/>
      <c r="K199" s="45"/>
      <c r="L199" s="59"/>
      <c r="M199" s="59"/>
      <c r="N199" s="76"/>
      <c r="O199" s="76"/>
      <c r="P199" s="76"/>
      <c r="Q199" s="76"/>
      <c r="R199" s="76"/>
      <c r="S199" s="76"/>
      <c r="T199" s="76"/>
      <c r="U199" s="76"/>
      <c r="V199" s="76"/>
      <c r="W199" s="76"/>
      <c r="X199" s="76"/>
      <c r="Y199" s="76"/>
      <c r="Z199" s="76"/>
    </row>
    <row r="200" spans="1:26" ht="15.75" customHeight="1">
      <c r="A200" s="40"/>
      <c r="B200" s="62"/>
      <c r="C200" s="45"/>
      <c r="D200" s="45"/>
      <c r="E200" s="127"/>
      <c r="F200" s="45"/>
      <c r="G200" s="45"/>
      <c r="H200" s="45"/>
      <c r="I200" s="45"/>
      <c r="J200" s="45"/>
      <c r="K200" s="45"/>
      <c r="L200" s="59"/>
      <c r="M200" s="59"/>
      <c r="N200" s="76"/>
      <c r="O200" s="76"/>
      <c r="P200" s="76"/>
      <c r="Q200" s="76"/>
      <c r="R200" s="76"/>
      <c r="S200" s="76"/>
      <c r="T200" s="76"/>
      <c r="U200" s="76"/>
      <c r="V200" s="76"/>
      <c r="W200" s="76"/>
      <c r="X200" s="76"/>
      <c r="Y200" s="76"/>
      <c r="Z200" s="76"/>
    </row>
    <row r="201" spans="1:26" ht="15.75" customHeight="1">
      <c r="A201" s="40" t="s">
        <v>3676</v>
      </c>
      <c r="B201" s="62" t="s">
        <v>3677</v>
      </c>
      <c r="C201" s="45">
        <f t="shared" ref="C201:D201" si="27">COUNTA(C202:C239)</f>
        <v>25</v>
      </c>
      <c r="D201" s="45">
        <f t="shared" si="27"/>
        <v>25</v>
      </c>
      <c r="E201" s="127">
        <f>SUM(E202:E239)</f>
        <v>292.23835250000002</v>
      </c>
      <c r="F201" s="45">
        <f t="shared" ref="F201:K201" si="28">COUNTA(F202:F239)</f>
        <v>18</v>
      </c>
      <c r="G201" s="45">
        <f t="shared" si="28"/>
        <v>25</v>
      </c>
      <c r="H201" s="45">
        <f t="shared" si="28"/>
        <v>32</v>
      </c>
      <c r="I201" s="45">
        <f t="shared" si="28"/>
        <v>9</v>
      </c>
      <c r="J201" s="45">
        <f t="shared" si="28"/>
        <v>7</v>
      </c>
      <c r="K201" s="45">
        <f t="shared" si="28"/>
        <v>0</v>
      </c>
      <c r="L201" s="59"/>
      <c r="M201" s="59"/>
      <c r="N201" s="76"/>
      <c r="O201" s="76"/>
      <c r="P201" s="76"/>
      <c r="Q201" s="76"/>
      <c r="R201" s="76"/>
      <c r="S201" s="76"/>
      <c r="T201" s="76"/>
      <c r="U201" s="76"/>
      <c r="V201" s="76"/>
      <c r="W201" s="76"/>
      <c r="X201" s="76"/>
      <c r="Y201" s="76"/>
      <c r="Z201" s="76"/>
    </row>
    <row r="202" spans="1:26" ht="15.75" customHeight="1">
      <c r="A202" s="35"/>
      <c r="B202" s="32" t="s">
        <v>5811</v>
      </c>
      <c r="C202" s="39"/>
      <c r="D202" s="39"/>
      <c r="E202" s="98"/>
      <c r="F202" s="39"/>
      <c r="G202" s="39"/>
      <c r="H202" s="39"/>
      <c r="I202" s="39"/>
      <c r="J202" s="39"/>
      <c r="K202" s="45"/>
      <c r="L202" s="59"/>
      <c r="M202" s="59"/>
      <c r="N202" s="76"/>
      <c r="O202" s="76"/>
      <c r="P202" s="76"/>
      <c r="Q202" s="76"/>
      <c r="R202" s="76"/>
      <c r="S202" s="76"/>
      <c r="T202" s="76"/>
      <c r="U202" s="76"/>
      <c r="V202" s="76"/>
      <c r="W202" s="76"/>
      <c r="X202" s="76"/>
      <c r="Y202" s="76"/>
      <c r="Z202" s="76"/>
    </row>
    <row r="203" spans="1:26" ht="15.75" customHeight="1">
      <c r="A203" s="35">
        <v>1</v>
      </c>
      <c r="B203" s="32" t="s">
        <v>5812</v>
      </c>
      <c r="C203" s="39" t="s">
        <v>5813</v>
      </c>
      <c r="D203" s="39" t="s">
        <v>5814</v>
      </c>
      <c r="E203" s="98">
        <v>14.012</v>
      </c>
      <c r="F203" s="39" t="s">
        <v>5815</v>
      </c>
      <c r="G203" s="39" t="s">
        <v>5816</v>
      </c>
      <c r="H203" s="39" t="s">
        <v>5817</v>
      </c>
      <c r="I203" s="39" t="s">
        <v>5818</v>
      </c>
      <c r="J203" s="39"/>
      <c r="K203" s="45"/>
      <c r="L203" s="59"/>
      <c r="M203" s="59"/>
      <c r="N203" s="76"/>
      <c r="O203" s="76"/>
      <c r="P203" s="76"/>
      <c r="Q203" s="76"/>
      <c r="R203" s="76"/>
      <c r="S203" s="76"/>
      <c r="T203" s="76"/>
      <c r="U203" s="76"/>
      <c r="V203" s="76"/>
      <c r="W203" s="76"/>
      <c r="X203" s="76"/>
      <c r="Y203" s="76"/>
      <c r="Z203" s="76"/>
    </row>
    <row r="204" spans="1:26" ht="15.75" customHeight="1">
      <c r="A204" s="35">
        <v>2</v>
      </c>
      <c r="B204" s="32" t="s">
        <v>5819</v>
      </c>
      <c r="C204" s="39" t="s">
        <v>5820</v>
      </c>
      <c r="D204" s="39" t="s">
        <v>5821</v>
      </c>
      <c r="E204" s="98">
        <v>0.46361000000000002</v>
      </c>
      <c r="F204" s="39" t="s">
        <v>5822</v>
      </c>
      <c r="G204" s="39" t="s">
        <v>5823</v>
      </c>
      <c r="H204" s="39" t="s">
        <v>5824</v>
      </c>
      <c r="I204" s="39" t="s">
        <v>5825</v>
      </c>
      <c r="J204" s="39"/>
      <c r="K204" s="45"/>
      <c r="L204" s="59"/>
      <c r="M204" s="59"/>
      <c r="N204" s="76"/>
      <c r="O204" s="76"/>
      <c r="P204" s="76"/>
      <c r="Q204" s="76"/>
      <c r="R204" s="76"/>
      <c r="S204" s="76"/>
      <c r="T204" s="76"/>
      <c r="U204" s="76"/>
      <c r="V204" s="76"/>
      <c r="W204" s="76"/>
      <c r="X204" s="76"/>
      <c r="Y204" s="76"/>
      <c r="Z204" s="76"/>
    </row>
    <row r="205" spans="1:26" ht="15.75" customHeight="1">
      <c r="A205" s="35">
        <v>3</v>
      </c>
      <c r="B205" s="32" t="s">
        <v>5826</v>
      </c>
      <c r="C205" s="39"/>
      <c r="D205" s="39"/>
      <c r="E205" s="98"/>
      <c r="F205" s="39"/>
      <c r="G205" s="39"/>
      <c r="H205" s="39" t="s">
        <v>5827</v>
      </c>
      <c r="I205" s="39"/>
      <c r="J205" s="39"/>
      <c r="K205" s="45"/>
      <c r="L205" s="59"/>
      <c r="M205" s="59"/>
      <c r="N205" s="76"/>
      <c r="O205" s="76"/>
      <c r="P205" s="76"/>
      <c r="Q205" s="76"/>
      <c r="R205" s="76"/>
      <c r="S205" s="76"/>
      <c r="T205" s="76"/>
      <c r="U205" s="76"/>
      <c r="V205" s="76"/>
      <c r="W205" s="76"/>
      <c r="X205" s="76"/>
      <c r="Y205" s="76"/>
      <c r="Z205" s="76"/>
    </row>
    <row r="206" spans="1:26" ht="15.75" customHeight="1">
      <c r="A206" s="35">
        <v>4</v>
      </c>
      <c r="B206" s="32" t="s">
        <v>5828</v>
      </c>
      <c r="C206" s="39"/>
      <c r="D206" s="39"/>
      <c r="E206" s="75"/>
      <c r="F206" s="39"/>
      <c r="G206" s="39"/>
      <c r="H206" s="39" t="s">
        <v>5827</v>
      </c>
      <c r="I206" s="39"/>
      <c r="J206" s="39"/>
      <c r="K206" s="45"/>
      <c r="L206" s="82"/>
      <c r="M206" s="82"/>
      <c r="N206" s="83"/>
      <c r="O206" s="83"/>
      <c r="P206" s="83"/>
      <c r="Q206" s="83"/>
      <c r="R206" s="83"/>
      <c r="S206" s="83"/>
      <c r="T206" s="83"/>
      <c r="U206" s="83"/>
      <c r="V206" s="83"/>
      <c r="W206" s="83"/>
      <c r="X206" s="83"/>
      <c r="Y206" s="83"/>
      <c r="Z206" s="83"/>
    </row>
    <row r="207" spans="1:26" ht="15.75" customHeight="1">
      <c r="A207" s="35">
        <v>5</v>
      </c>
      <c r="B207" s="32" t="s">
        <v>5829</v>
      </c>
      <c r="C207" s="35" t="s">
        <v>5830</v>
      </c>
      <c r="D207" s="35" t="s">
        <v>5831</v>
      </c>
      <c r="E207" s="65">
        <v>7.2249999999999995E-2</v>
      </c>
      <c r="F207" s="35" t="s">
        <v>2859</v>
      </c>
      <c r="G207" s="35" t="s">
        <v>5832</v>
      </c>
      <c r="H207" s="35" t="s">
        <v>5833</v>
      </c>
      <c r="I207" s="35"/>
      <c r="J207" s="35"/>
      <c r="K207" s="35"/>
      <c r="L207" s="59"/>
      <c r="M207" s="59"/>
      <c r="N207" s="76"/>
      <c r="O207" s="76"/>
      <c r="P207" s="76"/>
      <c r="Q207" s="76"/>
      <c r="R207" s="76"/>
      <c r="S207" s="76"/>
      <c r="T207" s="76"/>
      <c r="U207" s="76"/>
      <c r="V207" s="76"/>
      <c r="W207" s="76"/>
      <c r="X207" s="76"/>
      <c r="Y207" s="76"/>
      <c r="Z207" s="76"/>
    </row>
    <row r="208" spans="1:26" ht="30.75" customHeight="1">
      <c r="A208" s="35">
        <v>6</v>
      </c>
      <c r="B208" s="32" t="s">
        <v>5834</v>
      </c>
      <c r="C208" s="35" t="s">
        <v>5835</v>
      </c>
      <c r="D208" s="35" t="s">
        <v>5836</v>
      </c>
      <c r="E208" s="65">
        <v>6.8494699999999993</v>
      </c>
      <c r="F208" s="35"/>
      <c r="G208" s="35" t="s">
        <v>5816</v>
      </c>
      <c r="H208" s="35" t="s">
        <v>5837</v>
      </c>
      <c r="I208" s="35"/>
      <c r="J208" s="35"/>
      <c r="K208" s="35"/>
      <c r="L208" s="59"/>
      <c r="M208" s="59"/>
      <c r="N208" s="76"/>
      <c r="O208" s="76"/>
      <c r="P208" s="76"/>
      <c r="Q208" s="76"/>
      <c r="R208" s="76"/>
      <c r="S208" s="76"/>
      <c r="T208" s="76"/>
      <c r="U208" s="76"/>
      <c r="V208" s="76"/>
      <c r="W208" s="76"/>
      <c r="X208" s="76"/>
      <c r="Y208" s="76"/>
      <c r="Z208" s="76"/>
    </row>
    <row r="209" spans="1:26" ht="15.75" customHeight="1">
      <c r="A209" s="35">
        <v>7</v>
      </c>
      <c r="B209" s="32" t="s">
        <v>5838</v>
      </c>
      <c r="C209" s="35" t="s">
        <v>5839</v>
      </c>
      <c r="D209" s="35" t="s">
        <v>5840</v>
      </c>
      <c r="E209" s="65">
        <v>0.19587000000000002</v>
      </c>
      <c r="F209" s="35"/>
      <c r="G209" s="35" t="s">
        <v>5832</v>
      </c>
      <c r="H209" s="35" t="s">
        <v>5841</v>
      </c>
      <c r="I209" s="35"/>
      <c r="J209" s="35"/>
      <c r="K209" s="35"/>
      <c r="L209" s="59"/>
      <c r="M209" s="59"/>
      <c r="N209" s="76"/>
      <c r="O209" s="76"/>
      <c r="P209" s="76"/>
      <c r="Q209" s="76"/>
      <c r="R209" s="76"/>
      <c r="S209" s="76"/>
      <c r="T209" s="76"/>
      <c r="U209" s="76"/>
      <c r="V209" s="76"/>
      <c r="W209" s="76"/>
      <c r="X209" s="76"/>
      <c r="Y209" s="76"/>
      <c r="Z209" s="76"/>
    </row>
    <row r="210" spans="1:26" ht="15.75" customHeight="1">
      <c r="A210" s="35">
        <v>8</v>
      </c>
      <c r="B210" s="32" t="s">
        <v>5842</v>
      </c>
      <c r="C210" s="35" t="s">
        <v>5843</v>
      </c>
      <c r="D210" s="35" t="s">
        <v>5844</v>
      </c>
      <c r="E210" s="65">
        <v>0.55071499999999995</v>
      </c>
      <c r="F210" s="35"/>
      <c r="G210" s="35" t="s">
        <v>3883</v>
      </c>
      <c r="H210" s="35" t="s">
        <v>5845</v>
      </c>
      <c r="I210" s="35"/>
      <c r="J210" s="35"/>
      <c r="K210" s="35"/>
      <c r="L210" s="59"/>
      <c r="M210" s="59"/>
      <c r="N210" s="76"/>
      <c r="O210" s="76"/>
      <c r="P210" s="76"/>
      <c r="Q210" s="76"/>
      <c r="R210" s="76"/>
      <c r="S210" s="76"/>
      <c r="T210" s="76"/>
      <c r="U210" s="76"/>
      <c r="V210" s="76"/>
      <c r="W210" s="76"/>
      <c r="X210" s="76"/>
      <c r="Y210" s="76"/>
      <c r="Z210" s="76"/>
    </row>
    <row r="211" spans="1:26" ht="15.75" customHeight="1">
      <c r="A211" s="35">
        <v>9</v>
      </c>
      <c r="B211" s="32" t="s">
        <v>5846</v>
      </c>
      <c r="C211" s="314" t="s">
        <v>5847</v>
      </c>
      <c r="D211" s="314" t="s">
        <v>5848</v>
      </c>
      <c r="E211" s="313">
        <v>0.43546000000000001</v>
      </c>
      <c r="F211" s="314" t="s">
        <v>42</v>
      </c>
      <c r="G211" s="314" t="s">
        <v>5849</v>
      </c>
      <c r="H211" s="314" t="s">
        <v>5850</v>
      </c>
      <c r="I211" s="314" t="s">
        <v>5851</v>
      </c>
      <c r="J211" s="314" t="s">
        <v>5852</v>
      </c>
      <c r="K211" s="35"/>
      <c r="L211" s="59"/>
      <c r="M211" s="59"/>
      <c r="N211" s="76"/>
      <c r="O211" s="76"/>
      <c r="P211" s="76"/>
      <c r="Q211" s="76"/>
      <c r="R211" s="76"/>
      <c r="S211" s="76"/>
      <c r="T211" s="76"/>
      <c r="U211" s="76"/>
      <c r="V211" s="76"/>
      <c r="W211" s="76"/>
      <c r="X211" s="76"/>
      <c r="Y211" s="76"/>
      <c r="Z211" s="76"/>
    </row>
    <row r="212" spans="1:26" ht="15.75" customHeight="1">
      <c r="A212" s="35">
        <v>10</v>
      </c>
      <c r="B212" s="32" t="s">
        <v>5853</v>
      </c>
      <c r="C212" s="309"/>
      <c r="D212" s="309"/>
      <c r="E212" s="309"/>
      <c r="F212" s="309"/>
      <c r="G212" s="309"/>
      <c r="H212" s="309"/>
      <c r="I212" s="309"/>
      <c r="J212" s="309"/>
      <c r="K212" s="35"/>
      <c r="L212" s="59"/>
      <c r="M212" s="59"/>
      <c r="N212" s="76"/>
      <c r="O212" s="76"/>
      <c r="P212" s="76"/>
      <c r="Q212" s="76"/>
      <c r="R212" s="76"/>
      <c r="S212" s="76"/>
      <c r="T212" s="76"/>
      <c r="U212" s="76"/>
      <c r="V212" s="76"/>
      <c r="W212" s="76"/>
      <c r="X212" s="76"/>
      <c r="Y212" s="76"/>
      <c r="Z212" s="76"/>
    </row>
    <row r="213" spans="1:26" ht="15.75" customHeight="1">
      <c r="A213" s="35">
        <v>11</v>
      </c>
      <c r="B213" s="32" t="s">
        <v>5854</v>
      </c>
      <c r="C213" s="35"/>
      <c r="D213" s="35"/>
      <c r="E213" s="65"/>
      <c r="F213" s="35"/>
      <c r="G213" s="35"/>
      <c r="H213" s="35" t="s">
        <v>5855</v>
      </c>
      <c r="I213" s="35"/>
      <c r="J213" s="35"/>
      <c r="K213" s="35"/>
      <c r="L213" s="59"/>
      <c r="M213" s="59"/>
      <c r="N213" s="76"/>
      <c r="O213" s="76"/>
      <c r="P213" s="76"/>
      <c r="Q213" s="76"/>
      <c r="R213" s="76"/>
      <c r="S213" s="76"/>
      <c r="T213" s="76"/>
      <c r="U213" s="76"/>
      <c r="V213" s="76"/>
      <c r="W213" s="76"/>
      <c r="X213" s="76"/>
      <c r="Y213" s="76"/>
      <c r="Z213" s="76"/>
    </row>
    <row r="214" spans="1:26" ht="15.75" customHeight="1">
      <c r="A214" s="35">
        <v>12</v>
      </c>
      <c r="B214" s="32" t="s">
        <v>5856</v>
      </c>
      <c r="C214" s="35"/>
      <c r="D214" s="35"/>
      <c r="E214" s="65"/>
      <c r="F214" s="35"/>
      <c r="G214" s="35"/>
      <c r="H214" s="35" t="s">
        <v>5857</v>
      </c>
      <c r="I214" s="35"/>
      <c r="J214" s="35"/>
      <c r="K214" s="35"/>
      <c r="L214" s="59"/>
      <c r="M214" s="59"/>
      <c r="N214" s="76"/>
      <c r="O214" s="76"/>
      <c r="P214" s="76"/>
      <c r="Q214" s="76"/>
      <c r="R214" s="76"/>
      <c r="S214" s="76"/>
      <c r="T214" s="76"/>
      <c r="U214" s="76"/>
      <c r="V214" s="76"/>
      <c r="W214" s="76"/>
      <c r="X214" s="76"/>
      <c r="Y214" s="76"/>
      <c r="Z214" s="76"/>
    </row>
    <row r="215" spans="1:26" ht="15.75" customHeight="1">
      <c r="A215" s="35">
        <v>13</v>
      </c>
      <c r="B215" s="32" t="s">
        <v>5858</v>
      </c>
      <c r="C215" s="35" t="s">
        <v>5859</v>
      </c>
      <c r="D215" s="35" t="s">
        <v>5860</v>
      </c>
      <c r="E215" s="65">
        <v>0.12942699999999999</v>
      </c>
      <c r="F215" s="35" t="s">
        <v>42</v>
      </c>
      <c r="G215" s="35" t="s">
        <v>5832</v>
      </c>
      <c r="H215" s="35" t="s">
        <v>5861</v>
      </c>
      <c r="I215" s="35"/>
      <c r="J215" s="35"/>
      <c r="K215" s="35"/>
      <c r="L215" s="59"/>
      <c r="M215" s="59"/>
      <c r="N215" s="76"/>
      <c r="O215" s="76"/>
      <c r="P215" s="76"/>
      <c r="Q215" s="76"/>
      <c r="R215" s="76"/>
      <c r="S215" s="76"/>
      <c r="T215" s="76"/>
      <c r="U215" s="76"/>
      <c r="V215" s="76"/>
      <c r="W215" s="76"/>
      <c r="X215" s="76"/>
      <c r="Y215" s="76"/>
      <c r="Z215" s="76"/>
    </row>
    <row r="216" spans="1:26" ht="15.75" customHeight="1">
      <c r="A216" s="33">
        <v>14</v>
      </c>
      <c r="B216" s="32" t="s">
        <v>5862</v>
      </c>
      <c r="C216" s="35" t="s">
        <v>5863</v>
      </c>
      <c r="D216" s="35" t="s">
        <v>5864</v>
      </c>
      <c r="E216" s="65">
        <v>0.12820000000000001</v>
      </c>
      <c r="F216" s="35" t="s">
        <v>42</v>
      </c>
      <c r="G216" s="35" t="s">
        <v>5832</v>
      </c>
      <c r="H216" s="35" t="s">
        <v>5865</v>
      </c>
      <c r="I216" s="35"/>
      <c r="J216" s="35"/>
      <c r="K216" s="35"/>
      <c r="L216" s="59"/>
      <c r="M216" s="59"/>
      <c r="N216" s="76"/>
      <c r="O216" s="76"/>
      <c r="P216" s="76"/>
      <c r="Q216" s="76"/>
      <c r="R216" s="76"/>
      <c r="S216" s="76"/>
      <c r="T216" s="76"/>
      <c r="U216" s="76"/>
      <c r="V216" s="76"/>
      <c r="W216" s="76"/>
      <c r="X216" s="76"/>
      <c r="Y216" s="76"/>
      <c r="Z216" s="76"/>
    </row>
    <row r="217" spans="1:26" ht="15.75" customHeight="1">
      <c r="A217" s="35">
        <v>15</v>
      </c>
      <c r="B217" s="32" t="s">
        <v>5866</v>
      </c>
      <c r="C217" s="35" t="s">
        <v>5867</v>
      </c>
      <c r="D217" s="35" t="s">
        <v>5868</v>
      </c>
      <c r="E217" s="65">
        <v>0.24534</v>
      </c>
      <c r="F217" s="35" t="s">
        <v>42</v>
      </c>
      <c r="G217" s="35" t="s">
        <v>5849</v>
      </c>
      <c r="H217" s="35" t="s">
        <v>5869</v>
      </c>
      <c r="I217" s="35"/>
      <c r="J217" s="35"/>
      <c r="K217" s="35"/>
      <c r="L217" s="59"/>
      <c r="M217" s="59"/>
      <c r="N217" s="76"/>
      <c r="O217" s="76"/>
      <c r="P217" s="76"/>
      <c r="Q217" s="76"/>
      <c r="R217" s="76"/>
      <c r="S217" s="76"/>
      <c r="T217" s="76"/>
      <c r="U217" s="76"/>
      <c r="V217" s="76"/>
      <c r="W217" s="76"/>
      <c r="X217" s="76"/>
      <c r="Y217" s="76"/>
      <c r="Z217" s="76"/>
    </row>
    <row r="218" spans="1:26" ht="15.75" customHeight="1">
      <c r="A218" s="33">
        <v>16</v>
      </c>
      <c r="B218" s="32" t="s">
        <v>5870</v>
      </c>
      <c r="C218" s="35" t="s">
        <v>5871</v>
      </c>
      <c r="D218" s="35" t="s">
        <v>5872</v>
      </c>
      <c r="E218" s="65">
        <v>0.45186999999999999</v>
      </c>
      <c r="F218" s="35" t="s">
        <v>42</v>
      </c>
      <c r="G218" s="35" t="s">
        <v>5849</v>
      </c>
      <c r="H218" s="35" t="s">
        <v>5873</v>
      </c>
      <c r="I218" s="35"/>
      <c r="J218" s="35" t="s">
        <v>5874</v>
      </c>
      <c r="K218" s="35"/>
      <c r="L218" s="59"/>
      <c r="M218" s="59"/>
      <c r="N218" s="76"/>
      <c r="O218" s="76"/>
      <c r="P218" s="76"/>
      <c r="Q218" s="76"/>
      <c r="R218" s="76"/>
      <c r="S218" s="76"/>
      <c r="T218" s="76"/>
      <c r="U218" s="76"/>
      <c r="V218" s="76"/>
      <c r="W218" s="76"/>
      <c r="X218" s="76"/>
      <c r="Y218" s="76"/>
      <c r="Z218" s="76"/>
    </row>
    <row r="219" spans="1:26" ht="15.75" customHeight="1">
      <c r="A219" s="35">
        <v>17</v>
      </c>
      <c r="B219" s="32" t="s">
        <v>5875</v>
      </c>
      <c r="C219" s="35" t="s">
        <v>5876</v>
      </c>
      <c r="D219" s="35" t="s">
        <v>5877</v>
      </c>
      <c r="E219" s="65">
        <v>0.25324999999999998</v>
      </c>
      <c r="F219" s="35" t="s">
        <v>2859</v>
      </c>
      <c r="G219" s="35" t="s">
        <v>5832</v>
      </c>
      <c r="H219" s="35" t="s">
        <v>5878</v>
      </c>
      <c r="I219" s="35" t="s">
        <v>5879</v>
      </c>
      <c r="J219" s="35" t="s">
        <v>5852</v>
      </c>
      <c r="K219" s="35"/>
      <c r="L219" s="59"/>
      <c r="M219" s="59"/>
      <c r="N219" s="76"/>
      <c r="O219" s="76"/>
      <c r="P219" s="76"/>
      <c r="Q219" s="76"/>
      <c r="R219" s="76"/>
      <c r="S219" s="76"/>
      <c r="T219" s="76"/>
      <c r="U219" s="76"/>
      <c r="V219" s="76"/>
      <c r="W219" s="76"/>
      <c r="X219" s="76"/>
      <c r="Y219" s="76"/>
      <c r="Z219" s="76"/>
    </row>
    <row r="220" spans="1:26" ht="15.75" customHeight="1">
      <c r="A220" s="33">
        <v>18</v>
      </c>
      <c r="B220" s="32" t="s">
        <v>5880</v>
      </c>
      <c r="C220" s="35" t="s">
        <v>5881</v>
      </c>
      <c r="D220" s="35" t="s">
        <v>5882</v>
      </c>
      <c r="E220" s="65">
        <v>1.1570499999999999E-2</v>
      </c>
      <c r="F220" s="35" t="s">
        <v>5883</v>
      </c>
      <c r="G220" s="35" t="s">
        <v>5849</v>
      </c>
      <c r="H220" s="35" t="s">
        <v>5884</v>
      </c>
      <c r="I220" s="35" t="s">
        <v>5885</v>
      </c>
      <c r="J220" s="35" t="s">
        <v>5852</v>
      </c>
      <c r="K220" s="35"/>
      <c r="L220" s="59"/>
      <c r="M220" s="59"/>
      <c r="N220" s="76"/>
      <c r="O220" s="76"/>
      <c r="P220" s="76"/>
      <c r="Q220" s="76"/>
      <c r="R220" s="76"/>
      <c r="S220" s="76"/>
      <c r="T220" s="76"/>
      <c r="U220" s="76"/>
      <c r="V220" s="76"/>
      <c r="W220" s="76"/>
      <c r="X220" s="76"/>
      <c r="Y220" s="76"/>
      <c r="Z220" s="76"/>
    </row>
    <row r="221" spans="1:26" ht="15.75" customHeight="1">
      <c r="A221" s="35">
        <v>19</v>
      </c>
      <c r="B221" s="32" t="s">
        <v>5886</v>
      </c>
      <c r="C221" s="35" t="s">
        <v>5887</v>
      </c>
      <c r="D221" s="35" t="s">
        <v>5888</v>
      </c>
      <c r="E221" s="128">
        <v>0.21120999999999998</v>
      </c>
      <c r="F221" s="35" t="s">
        <v>42</v>
      </c>
      <c r="G221" s="35" t="s">
        <v>5889</v>
      </c>
      <c r="H221" s="35" t="s">
        <v>5890</v>
      </c>
      <c r="I221" s="35" t="s">
        <v>5851</v>
      </c>
      <c r="J221" s="35"/>
      <c r="K221" s="35"/>
      <c r="L221" s="59"/>
      <c r="M221" s="59"/>
      <c r="N221" s="76"/>
      <c r="O221" s="76"/>
      <c r="P221" s="76"/>
      <c r="Q221" s="76"/>
      <c r="R221" s="76"/>
      <c r="S221" s="76"/>
      <c r="T221" s="76"/>
      <c r="U221" s="76"/>
      <c r="V221" s="76"/>
      <c r="W221" s="76"/>
      <c r="X221" s="76"/>
      <c r="Y221" s="76"/>
      <c r="Z221" s="76"/>
    </row>
    <row r="222" spans="1:26" ht="15.75" customHeight="1">
      <c r="A222" s="33">
        <v>20</v>
      </c>
      <c r="B222" s="32" t="s">
        <v>5891</v>
      </c>
      <c r="C222" s="35"/>
      <c r="D222" s="35"/>
      <c r="E222" s="65"/>
      <c r="F222" s="35"/>
      <c r="G222" s="35"/>
      <c r="H222" s="35" t="s">
        <v>5892</v>
      </c>
      <c r="I222" s="35"/>
      <c r="J222" s="35"/>
      <c r="K222" s="35"/>
      <c r="L222" s="59"/>
      <c r="M222" s="59"/>
      <c r="N222" s="76"/>
      <c r="O222" s="76"/>
      <c r="P222" s="76"/>
      <c r="Q222" s="76"/>
      <c r="R222" s="76"/>
      <c r="S222" s="76"/>
      <c r="T222" s="76"/>
      <c r="U222" s="76"/>
      <c r="V222" s="76"/>
      <c r="W222" s="76"/>
      <c r="X222" s="76"/>
      <c r="Y222" s="76"/>
      <c r="Z222" s="76"/>
    </row>
    <row r="223" spans="1:26" ht="15.75" customHeight="1">
      <c r="A223" s="35">
        <v>21</v>
      </c>
      <c r="B223" s="32" t="s">
        <v>5893</v>
      </c>
      <c r="C223" s="35"/>
      <c r="D223" s="35"/>
      <c r="E223" s="65"/>
      <c r="F223" s="35"/>
      <c r="G223" s="35"/>
      <c r="H223" s="35" t="s">
        <v>5894</v>
      </c>
      <c r="I223" s="35"/>
      <c r="J223" s="35"/>
      <c r="K223" s="35"/>
      <c r="L223" s="59"/>
      <c r="M223" s="59"/>
      <c r="N223" s="76"/>
      <c r="O223" s="76"/>
      <c r="P223" s="76"/>
      <c r="Q223" s="76"/>
      <c r="R223" s="76"/>
      <c r="S223" s="76"/>
      <c r="T223" s="76"/>
      <c r="U223" s="76"/>
      <c r="V223" s="76"/>
      <c r="W223" s="76"/>
      <c r="X223" s="76"/>
      <c r="Y223" s="76"/>
      <c r="Z223" s="76"/>
    </row>
    <row r="224" spans="1:26" ht="39" customHeight="1">
      <c r="A224" s="33">
        <v>22</v>
      </c>
      <c r="B224" s="32" t="s">
        <v>5895</v>
      </c>
      <c r="C224" s="35" t="s">
        <v>5896</v>
      </c>
      <c r="D224" s="35" t="s">
        <v>5897</v>
      </c>
      <c r="E224" s="65">
        <v>9.4918999999999993</v>
      </c>
      <c r="F224" s="35" t="s">
        <v>5898</v>
      </c>
      <c r="G224" s="35" t="s">
        <v>5889</v>
      </c>
      <c r="H224" s="35" t="s">
        <v>5899</v>
      </c>
      <c r="I224" s="35" t="s">
        <v>5900</v>
      </c>
      <c r="J224" s="35"/>
      <c r="K224" s="35"/>
      <c r="L224" s="59"/>
      <c r="M224" s="59"/>
      <c r="N224" s="76"/>
      <c r="O224" s="76"/>
      <c r="P224" s="76"/>
      <c r="Q224" s="76"/>
      <c r="R224" s="76"/>
      <c r="S224" s="76"/>
      <c r="T224" s="76"/>
      <c r="U224" s="76"/>
      <c r="V224" s="76"/>
      <c r="W224" s="76"/>
      <c r="X224" s="76"/>
      <c r="Y224" s="76"/>
      <c r="Z224" s="76"/>
    </row>
    <row r="225" spans="1:26" ht="15.75" customHeight="1">
      <c r="A225" s="35">
        <v>23</v>
      </c>
      <c r="B225" s="32" t="s">
        <v>5901</v>
      </c>
      <c r="C225" s="35" t="s">
        <v>5902</v>
      </c>
      <c r="D225" s="35" t="s">
        <v>5903</v>
      </c>
      <c r="E225" s="65">
        <v>2.2416</v>
      </c>
      <c r="F225" s="35" t="s">
        <v>42</v>
      </c>
      <c r="G225" s="35" t="s">
        <v>5832</v>
      </c>
      <c r="H225" s="35" t="s">
        <v>5904</v>
      </c>
      <c r="I225" s="35" t="s">
        <v>5905</v>
      </c>
      <c r="J225" s="35" t="s">
        <v>5852</v>
      </c>
      <c r="K225" s="35"/>
      <c r="L225" s="59"/>
      <c r="M225" s="59"/>
      <c r="N225" s="76"/>
      <c r="O225" s="76"/>
      <c r="P225" s="76"/>
      <c r="Q225" s="76"/>
      <c r="R225" s="76"/>
      <c r="S225" s="76"/>
      <c r="T225" s="76"/>
      <c r="U225" s="76"/>
      <c r="V225" s="76"/>
      <c r="W225" s="76"/>
      <c r="X225" s="76"/>
      <c r="Y225" s="76"/>
      <c r="Z225" s="76"/>
    </row>
    <row r="226" spans="1:26" ht="15.75" customHeight="1">
      <c r="A226" s="33">
        <v>24</v>
      </c>
      <c r="B226" s="32" t="s">
        <v>5906</v>
      </c>
      <c r="C226" s="35"/>
      <c r="D226" s="35"/>
      <c r="E226" s="65"/>
      <c r="F226" s="35"/>
      <c r="G226" s="35"/>
      <c r="H226" s="35" t="s">
        <v>5907</v>
      </c>
      <c r="I226" s="35"/>
      <c r="J226" s="35"/>
      <c r="K226" s="35"/>
      <c r="L226" s="59"/>
      <c r="M226" s="59"/>
      <c r="N226" s="76"/>
      <c r="O226" s="76"/>
      <c r="P226" s="76"/>
      <c r="Q226" s="76"/>
      <c r="R226" s="76"/>
      <c r="S226" s="76"/>
      <c r="T226" s="76"/>
      <c r="U226" s="76"/>
      <c r="V226" s="76"/>
      <c r="W226" s="76"/>
      <c r="X226" s="76"/>
      <c r="Y226" s="76"/>
      <c r="Z226" s="76"/>
    </row>
    <row r="227" spans="1:26" ht="15.75" customHeight="1">
      <c r="A227" s="35">
        <v>25</v>
      </c>
      <c r="B227" s="32" t="s">
        <v>5908</v>
      </c>
      <c r="C227" s="35" t="s">
        <v>5909</v>
      </c>
      <c r="D227" s="35" t="s">
        <v>5910</v>
      </c>
      <c r="E227" s="65">
        <v>9.4303000000000008</v>
      </c>
      <c r="F227" s="35"/>
      <c r="G227" s="35" t="s">
        <v>5911</v>
      </c>
      <c r="H227" s="35" t="s">
        <v>5912</v>
      </c>
      <c r="I227" s="35"/>
      <c r="J227" s="35" t="s">
        <v>5852</v>
      </c>
      <c r="K227" s="35"/>
      <c r="L227" s="59"/>
      <c r="M227" s="59"/>
      <c r="N227" s="76"/>
      <c r="O227" s="76"/>
      <c r="P227" s="76"/>
      <c r="Q227" s="76"/>
      <c r="R227" s="76"/>
      <c r="S227" s="76"/>
      <c r="T227" s="76"/>
      <c r="U227" s="76"/>
      <c r="V227" s="76"/>
      <c r="W227" s="76"/>
      <c r="X227" s="76"/>
      <c r="Y227" s="76"/>
      <c r="Z227" s="76"/>
    </row>
    <row r="228" spans="1:26" ht="15.75" customHeight="1">
      <c r="A228" s="33">
        <v>26</v>
      </c>
      <c r="B228" s="32" t="s">
        <v>5913</v>
      </c>
      <c r="C228" s="35"/>
      <c r="D228" s="35"/>
      <c r="E228" s="65"/>
      <c r="F228" s="35"/>
      <c r="G228" s="35"/>
      <c r="H228" s="35"/>
      <c r="I228" s="35"/>
      <c r="J228" s="35"/>
      <c r="K228" s="35"/>
      <c r="L228" s="59"/>
      <c r="M228" s="59"/>
      <c r="N228" s="76"/>
      <c r="O228" s="76"/>
      <c r="P228" s="76"/>
      <c r="Q228" s="76"/>
      <c r="R228" s="76"/>
      <c r="S228" s="76"/>
      <c r="T228" s="76"/>
      <c r="U228" s="76"/>
      <c r="V228" s="76"/>
      <c r="W228" s="76"/>
      <c r="X228" s="76"/>
      <c r="Y228" s="76"/>
      <c r="Z228" s="76"/>
    </row>
    <row r="229" spans="1:26" ht="15.75" customHeight="1">
      <c r="A229" s="35"/>
      <c r="B229" s="32" t="s">
        <v>5914</v>
      </c>
      <c r="C229" s="35"/>
      <c r="D229" s="35"/>
      <c r="E229" s="65"/>
      <c r="F229" s="35"/>
      <c r="G229" s="35"/>
      <c r="H229" s="35"/>
      <c r="I229" s="35"/>
      <c r="J229" s="35"/>
      <c r="K229" s="35"/>
      <c r="L229" s="59"/>
      <c r="M229" s="59"/>
      <c r="N229" s="76"/>
      <c r="O229" s="76"/>
      <c r="P229" s="76"/>
      <c r="Q229" s="76"/>
      <c r="R229" s="76"/>
      <c r="S229" s="76"/>
      <c r="T229" s="76"/>
      <c r="U229" s="76"/>
      <c r="V229" s="76"/>
      <c r="W229" s="76"/>
      <c r="X229" s="76"/>
      <c r="Y229" s="76"/>
      <c r="Z229" s="76"/>
    </row>
    <row r="230" spans="1:26" ht="37.5" customHeight="1">
      <c r="A230" s="33">
        <v>1</v>
      </c>
      <c r="B230" s="32" t="s">
        <v>5915</v>
      </c>
      <c r="C230" s="35" t="s">
        <v>5916</v>
      </c>
      <c r="D230" s="35" t="s">
        <v>5917</v>
      </c>
      <c r="E230" s="65"/>
      <c r="F230" s="35" t="s">
        <v>157</v>
      </c>
      <c r="G230" s="35" t="s">
        <v>5918</v>
      </c>
      <c r="H230" s="35" t="s">
        <v>5919</v>
      </c>
      <c r="I230" s="35" t="s">
        <v>5920</v>
      </c>
      <c r="J230" s="35"/>
      <c r="K230" s="35"/>
      <c r="L230" s="59"/>
      <c r="M230" s="59"/>
      <c r="N230" s="76"/>
      <c r="O230" s="76"/>
      <c r="P230" s="76"/>
      <c r="Q230" s="76"/>
      <c r="R230" s="76"/>
      <c r="S230" s="76"/>
      <c r="T230" s="76"/>
      <c r="U230" s="76"/>
      <c r="V230" s="76"/>
      <c r="W230" s="76"/>
      <c r="X230" s="76"/>
      <c r="Y230" s="76"/>
      <c r="Z230" s="76"/>
    </row>
    <row r="231" spans="1:26" ht="27.75" customHeight="1">
      <c r="A231" s="35">
        <v>2</v>
      </c>
      <c r="B231" s="32" t="s">
        <v>5921</v>
      </c>
      <c r="C231" s="35" t="s">
        <v>5922</v>
      </c>
      <c r="D231" s="35" t="s">
        <v>5923</v>
      </c>
      <c r="E231" s="65">
        <v>0.88519999999999999</v>
      </c>
      <c r="F231" s="35" t="s">
        <v>157</v>
      </c>
      <c r="G231" s="35" t="s">
        <v>5911</v>
      </c>
      <c r="H231" s="35" t="s">
        <v>5924</v>
      </c>
      <c r="I231" s="35"/>
      <c r="J231" s="35" t="s">
        <v>5874</v>
      </c>
      <c r="K231" s="35"/>
      <c r="L231" s="59"/>
      <c r="M231" s="59"/>
      <c r="N231" s="76"/>
      <c r="O231" s="76"/>
      <c r="P231" s="76"/>
      <c r="Q231" s="76"/>
      <c r="R231" s="76"/>
      <c r="S231" s="76"/>
      <c r="T231" s="76"/>
      <c r="U231" s="76"/>
      <c r="V231" s="76"/>
      <c r="W231" s="76"/>
      <c r="X231" s="76"/>
      <c r="Y231" s="76"/>
      <c r="Z231" s="76"/>
    </row>
    <row r="232" spans="1:26" ht="34.5" customHeight="1">
      <c r="A232" s="33">
        <v>3</v>
      </c>
      <c r="B232" s="32" t="s">
        <v>5925</v>
      </c>
      <c r="C232" s="35" t="s">
        <v>5926</v>
      </c>
      <c r="D232" s="35" t="s">
        <v>5927</v>
      </c>
      <c r="E232" s="65">
        <v>27.239709999999999</v>
      </c>
      <c r="F232" s="35" t="s">
        <v>42</v>
      </c>
      <c r="G232" s="35" t="s">
        <v>3883</v>
      </c>
      <c r="H232" s="35" t="s">
        <v>5928</v>
      </c>
      <c r="I232" s="35"/>
      <c r="J232" s="35"/>
      <c r="K232" s="35"/>
      <c r="L232" s="59"/>
      <c r="M232" s="59"/>
      <c r="N232" s="76"/>
      <c r="O232" s="76"/>
      <c r="P232" s="76"/>
      <c r="Q232" s="76"/>
      <c r="R232" s="76"/>
      <c r="S232" s="76"/>
      <c r="T232" s="76"/>
      <c r="U232" s="76"/>
      <c r="V232" s="76"/>
      <c r="W232" s="76"/>
      <c r="X232" s="76"/>
      <c r="Y232" s="76"/>
      <c r="Z232" s="76"/>
    </row>
    <row r="233" spans="1:26" ht="36" customHeight="1">
      <c r="A233" s="35">
        <v>4</v>
      </c>
      <c r="B233" s="32" t="s">
        <v>5929</v>
      </c>
      <c r="C233" s="35" t="s">
        <v>5930</v>
      </c>
      <c r="D233" s="35" t="s">
        <v>5931</v>
      </c>
      <c r="E233" s="65">
        <v>0.41988000000000003</v>
      </c>
      <c r="F233" s="35"/>
      <c r="G233" s="35" t="s">
        <v>3883</v>
      </c>
      <c r="H233" s="35" t="s">
        <v>5932</v>
      </c>
      <c r="I233" s="35"/>
      <c r="J233" s="35"/>
      <c r="K233" s="35"/>
      <c r="L233" s="59"/>
      <c r="M233" s="59"/>
      <c r="N233" s="76"/>
      <c r="O233" s="76"/>
      <c r="P233" s="76"/>
      <c r="Q233" s="76"/>
      <c r="R233" s="76"/>
      <c r="S233" s="76"/>
      <c r="T233" s="76"/>
      <c r="U233" s="76"/>
      <c r="V233" s="76"/>
      <c r="W233" s="76"/>
      <c r="X233" s="76"/>
      <c r="Y233" s="76"/>
      <c r="Z233" s="76"/>
    </row>
    <row r="234" spans="1:26" ht="15.75" customHeight="1">
      <c r="A234" s="33"/>
      <c r="B234" s="32" t="s">
        <v>5933</v>
      </c>
      <c r="C234" s="35"/>
      <c r="D234" s="35"/>
      <c r="E234" s="65"/>
      <c r="F234" s="35"/>
      <c r="G234" s="35"/>
      <c r="H234" s="35"/>
      <c r="I234" s="35"/>
      <c r="J234" s="35"/>
      <c r="K234" s="35"/>
      <c r="L234" s="59"/>
      <c r="M234" s="59"/>
      <c r="N234" s="76"/>
      <c r="O234" s="76"/>
      <c r="P234" s="76"/>
      <c r="Q234" s="76"/>
      <c r="R234" s="76"/>
      <c r="S234" s="76"/>
      <c r="T234" s="76"/>
      <c r="U234" s="76"/>
      <c r="V234" s="76"/>
      <c r="W234" s="76"/>
      <c r="X234" s="76"/>
      <c r="Y234" s="76"/>
      <c r="Z234" s="76"/>
    </row>
    <row r="235" spans="1:26" ht="15.75" customHeight="1">
      <c r="A235" s="35">
        <v>1</v>
      </c>
      <c r="B235" s="32" t="s">
        <v>5934</v>
      </c>
      <c r="C235" s="35" t="s">
        <v>5935</v>
      </c>
      <c r="D235" s="35" t="s">
        <v>5936</v>
      </c>
      <c r="E235" s="65"/>
      <c r="F235" s="35" t="s">
        <v>548</v>
      </c>
      <c r="G235" s="35" t="s">
        <v>5832</v>
      </c>
      <c r="H235" s="35" t="s">
        <v>5912</v>
      </c>
      <c r="I235" s="35"/>
      <c r="J235" s="35"/>
      <c r="K235" s="35"/>
      <c r="L235" s="59"/>
      <c r="M235" s="59"/>
      <c r="N235" s="76"/>
      <c r="O235" s="76"/>
      <c r="P235" s="76"/>
      <c r="Q235" s="76"/>
      <c r="R235" s="76"/>
      <c r="S235" s="76"/>
      <c r="T235" s="76"/>
      <c r="U235" s="76"/>
      <c r="V235" s="76"/>
      <c r="W235" s="76"/>
      <c r="X235" s="76"/>
      <c r="Y235" s="76"/>
      <c r="Z235" s="76"/>
    </row>
    <row r="236" spans="1:26" ht="15.75" customHeight="1">
      <c r="A236" s="33">
        <v>2</v>
      </c>
      <c r="B236" s="32" t="s">
        <v>5937</v>
      </c>
      <c r="C236" s="35" t="s">
        <v>5938</v>
      </c>
      <c r="D236" s="35" t="s">
        <v>5939</v>
      </c>
      <c r="E236" s="65">
        <v>33.332799999999999</v>
      </c>
      <c r="F236" s="35"/>
      <c r="G236" s="35" t="s">
        <v>5918</v>
      </c>
      <c r="H236" s="35" t="s">
        <v>5940</v>
      </c>
      <c r="I236" s="35"/>
      <c r="J236" s="35"/>
      <c r="K236" s="35"/>
      <c r="L236" s="59"/>
      <c r="M236" s="59"/>
      <c r="N236" s="76"/>
      <c r="O236" s="76"/>
      <c r="P236" s="76"/>
      <c r="Q236" s="76"/>
      <c r="R236" s="76"/>
      <c r="S236" s="76"/>
      <c r="T236" s="76"/>
      <c r="U236" s="76"/>
      <c r="V236" s="76"/>
      <c r="W236" s="76"/>
      <c r="X236" s="76"/>
      <c r="Y236" s="76"/>
      <c r="Z236" s="76"/>
    </row>
    <row r="237" spans="1:26" ht="15.75" customHeight="1">
      <c r="A237" s="35">
        <v>3</v>
      </c>
      <c r="B237" s="32" t="s">
        <v>5941</v>
      </c>
      <c r="C237" s="35" t="s">
        <v>5942</v>
      </c>
      <c r="D237" s="35" t="s">
        <v>5943</v>
      </c>
      <c r="E237" s="65">
        <v>156.15091999999999</v>
      </c>
      <c r="F237" s="35"/>
      <c r="G237" s="35" t="s">
        <v>5911</v>
      </c>
      <c r="H237" s="35" t="s">
        <v>5912</v>
      </c>
      <c r="I237" s="35"/>
      <c r="J237" s="35"/>
      <c r="K237" s="35"/>
      <c r="L237" s="59"/>
      <c r="M237" s="59"/>
      <c r="N237" s="76"/>
      <c r="O237" s="76"/>
      <c r="P237" s="76"/>
      <c r="Q237" s="76"/>
      <c r="R237" s="76"/>
      <c r="S237" s="76"/>
      <c r="T237" s="76"/>
      <c r="U237" s="76"/>
      <c r="V237" s="76"/>
      <c r="W237" s="76"/>
      <c r="X237" s="76"/>
      <c r="Y237" s="76"/>
      <c r="Z237" s="76"/>
    </row>
    <row r="238" spans="1:26" ht="15.75" customHeight="1">
      <c r="A238" s="33">
        <v>4</v>
      </c>
      <c r="B238" s="32" t="s">
        <v>5944</v>
      </c>
      <c r="C238" s="35"/>
      <c r="D238" s="35"/>
      <c r="E238" s="65">
        <v>29.035799999999998</v>
      </c>
      <c r="F238" s="35"/>
      <c r="G238" s="35"/>
      <c r="H238" s="35"/>
      <c r="I238" s="35"/>
      <c r="J238" s="35"/>
      <c r="K238" s="35"/>
      <c r="L238" s="59"/>
      <c r="M238" s="59"/>
      <c r="N238" s="76"/>
      <c r="O238" s="76"/>
      <c r="P238" s="76"/>
      <c r="Q238" s="76"/>
      <c r="R238" s="76"/>
      <c r="S238" s="76"/>
      <c r="T238" s="76"/>
      <c r="U238" s="76"/>
      <c r="V238" s="76"/>
      <c r="W238" s="76"/>
      <c r="X238" s="76"/>
      <c r="Y238" s="76"/>
      <c r="Z238" s="76"/>
    </row>
    <row r="239" spans="1:26" ht="24" customHeight="1">
      <c r="A239" s="35">
        <v>5</v>
      </c>
      <c r="B239" s="32" t="s">
        <v>5945</v>
      </c>
      <c r="C239" s="35" t="s">
        <v>5946</v>
      </c>
      <c r="D239" s="35" t="s">
        <v>5947</v>
      </c>
      <c r="E239" s="65"/>
      <c r="F239" s="35" t="s">
        <v>5948</v>
      </c>
      <c r="G239" s="35" t="s">
        <v>5911</v>
      </c>
      <c r="H239" s="35" t="s">
        <v>5949</v>
      </c>
      <c r="I239" s="35"/>
      <c r="J239" s="35"/>
      <c r="K239" s="35"/>
      <c r="L239" s="59"/>
      <c r="M239" s="59"/>
      <c r="N239" s="76"/>
      <c r="O239" s="76"/>
      <c r="P239" s="76"/>
      <c r="Q239" s="76"/>
      <c r="R239" s="76"/>
      <c r="S239" s="76"/>
      <c r="T239" s="76"/>
      <c r="U239" s="76"/>
      <c r="V239" s="76"/>
      <c r="W239" s="76"/>
      <c r="X239" s="76"/>
      <c r="Y239" s="76"/>
      <c r="Z239" s="76"/>
    </row>
    <row r="240" spans="1:26" ht="15.75" customHeight="1">
      <c r="A240" s="36" t="s">
        <v>3760</v>
      </c>
      <c r="B240" s="62" t="s">
        <v>3761</v>
      </c>
      <c r="C240" s="35"/>
      <c r="D240" s="35"/>
      <c r="E240" s="65"/>
      <c r="F240" s="35"/>
      <c r="G240" s="35"/>
      <c r="H240" s="35"/>
      <c r="I240" s="35"/>
      <c r="J240" s="35"/>
      <c r="K240" s="35"/>
      <c r="L240" s="59"/>
      <c r="M240" s="59"/>
      <c r="N240" s="76"/>
      <c r="O240" s="76"/>
      <c r="P240" s="76"/>
      <c r="Q240" s="76"/>
      <c r="R240" s="76"/>
      <c r="S240" s="76"/>
      <c r="T240" s="76"/>
      <c r="U240" s="76"/>
      <c r="V240" s="76"/>
      <c r="W240" s="76"/>
      <c r="X240" s="76"/>
      <c r="Y240" s="76"/>
      <c r="Z240" s="76"/>
    </row>
    <row r="241" spans="1:26" ht="15.75" customHeight="1">
      <c r="A241" s="40" t="s">
        <v>3867</v>
      </c>
      <c r="B241" s="62" t="s">
        <v>3868</v>
      </c>
      <c r="C241" s="40">
        <f t="shared" ref="C241:D241" si="29">COUNTA(C242:C252)</f>
        <v>11</v>
      </c>
      <c r="D241" s="35">
        <f t="shared" si="29"/>
        <v>0</v>
      </c>
      <c r="E241" s="90">
        <f>SUM(E242:E252)</f>
        <v>0</v>
      </c>
      <c r="F241" s="35">
        <f t="shared" ref="F241:K241" si="30">COUNTA(F242:F252)</f>
        <v>11</v>
      </c>
      <c r="G241" s="35">
        <f t="shared" si="30"/>
        <v>9</v>
      </c>
      <c r="H241" s="35">
        <f t="shared" si="30"/>
        <v>11</v>
      </c>
      <c r="I241" s="35">
        <f t="shared" si="30"/>
        <v>0</v>
      </c>
      <c r="J241" s="35">
        <f t="shared" si="30"/>
        <v>11</v>
      </c>
      <c r="K241" s="35">
        <f t="shared" si="30"/>
        <v>0</v>
      </c>
      <c r="L241" s="59"/>
      <c r="M241" s="59"/>
      <c r="N241" s="76"/>
      <c r="O241" s="76"/>
      <c r="P241" s="76"/>
      <c r="Q241" s="76"/>
      <c r="R241" s="76"/>
      <c r="S241" s="76"/>
      <c r="T241" s="76"/>
      <c r="U241" s="76"/>
      <c r="V241" s="76"/>
      <c r="W241" s="76"/>
      <c r="X241" s="76"/>
      <c r="Y241" s="76"/>
      <c r="Z241" s="76"/>
    </row>
    <row r="242" spans="1:26" ht="22.5" customHeight="1">
      <c r="A242" s="33"/>
      <c r="B242" s="32" t="s">
        <v>5950</v>
      </c>
      <c r="C242" s="35" t="s">
        <v>5951</v>
      </c>
      <c r="D242" s="35"/>
      <c r="E242" s="65" t="s">
        <v>5952</v>
      </c>
      <c r="F242" s="35" t="s">
        <v>5950</v>
      </c>
      <c r="G242" s="35" t="s">
        <v>5591</v>
      </c>
      <c r="H242" s="35" t="s">
        <v>5953</v>
      </c>
      <c r="I242" s="35"/>
      <c r="J242" s="35" t="s">
        <v>5954</v>
      </c>
      <c r="K242" s="35"/>
      <c r="L242" s="59"/>
      <c r="M242" s="59"/>
      <c r="N242" s="76"/>
      <c r="O242" s="76"/>
      <c r="P242" s="76"/>
      <c r="Q242" s="76"/>
      <c r="R242" s="76"/>
      <c r="S242" s="76"/>
      <c r="T242" s="76"/>
      <c r="U242" s="76"/>
      <c r="V242" s="76"/>
      <c r="W242" s="76"/>
      <c r="X242" s="76"/>
      <c r="Y242" s="76"/>
      <c r="Z242" s="76"/>
    </row>
    <row r="243" spans="1:26" ht="15.75" customHeight="1">
      <c r="A243" s="35"/>
      <c r="B243" s="32" t="s">
        <v>5955</v>
      </c>
      <c r="C243" s="35" t="s">
        <v>5956</v>
      </c>
      <c r="D243" s="35"/>
      <c r="E243" s="65" t="s">
        <v>5957</v>
      </c>
      <c r="F243" s="35" t="s">
        <v>5955</v>
      </c>
      <c r="G243" s="35" t="s">
        <v>5591</v>
      </c>
      <c r="H243" s="35" t="s">
        <v>5953</v>
      </c>
      <c r="I243" s="35"/>
      <c r="J243" s="35" t="s">
        <v>5958</v>
      </c>
      <c r="K243" s="35"/>
      <c r="L243" s="59"/>
      <c r="M243" s="59"/>
      <c r="N243" s="76"/>
      <c r="O243" s="76"/>
      <c r="P243" s="76"/>
      <c r="Q243" s="76"/>
      <c r="R243" s="76"/>
      <c r="S243" s="76"/>
      <c r="T243" s="76"/>
      <c r="U243" s="76"/>
      <c r="V243" s="76"/>
      <c r="W243" s="76"/>
      <c r="X243" s="76"/>
      <c r="Y243" s="76"/>
      <c r="Z243" s="76"/>
    </row>
    <row r="244" spans="1:26" ht="15.75" customHeight="1">
      <c r="A244" s="33"/>
      <c r="B244" s="32" t="s">
        <v>5959</v>
      </c>
      <c r="C244" s="35" t="s">
        <v>5960</v>
      </c>
      <c r="D244" s="35"/>
      <c r="E244" s="65" t="s">
        <v>5961</v>
      </c>
      <c r="F244" s="35" t="s">
        <v>5959</v>
      </c>
      <c r="G244" s="35" t="s">
        <v>5591</v>
      </c>
      <c r="H244" s="35" t="s">
        <v>5953</v>
      </c>
      <c r="I244" s="35"/>
      <c r="J244" s="35" t="s">
        <v>5962</v>
      </c>
      <c r="K244" s="35"/>
      <c r="L244" s="59"/>
      <c r="M244" s="59"/>
      <c r="N244" s="76"/>
      <c r="O244" s="76"/>
      <c r="P244" s="76"/>
      <c r="Q244" s="76"/>
      <c r="R244" s="76"/>
      <c r="S244" s="76"/>
      <c r="T244" s="76"/>
      <c r="U244" s="76"/>
      <c r="V244" s="76"/>
      <c r="W244" s="76"/>
      <c r="X244" s="76"/>
      <c r="Y244" s="76"/>
      <c r="Z244" s="76"/>
    </row>
    <row r="245" spans="1:26" ht="33" customHeight="1">
      <c r="A245" s="35"/>
      <c r="B245" s="32" t="s">
        <v>5963</v>
      </c>
      <c r="C245" s="35" t="s">
        <v>5964</v>
      </c>
      <c r="D245" s="35"/>
      <c r="E245" s="65" t="s">
        <v>5965</v>
      </c>
      <c r="F245" s="35" t="s">
        <v>5963</v>
      </c>
      <c r="G245" s="35" t="s">
        <v>5591</v>
      </c>
      <c r="H245" s="35" t="s">
        <v>5953</v>
      </c>
      <c r="I245" s="35"/>
      <c r="J245" s="35" t="s">
        <v>5966</v>
      </c>
      <c r="K245" s="35"/>
      <c r="L245" s="59"/>
      <c r="M245" s="59"/>
      <c r="N245" s="76"/>
      <c r="O245" s="76"/>
      <c r="P245" s="76"/>
      <c r="Q245" s="76"/>
      <c r="R245" s="76"/>
      <c r="S245" s="76"/>
      <c r="T245" s="76"/>
      <c r="U245" s="76"/>
      <c r="V245" s="76"/>
      <c r="W245" s="76"/>
      <c r="X245" s="76"/>
      <c r="Y245" s="76"/>
      <c r="Z245" s="76"/>
    </row>
    <row r="246" spans="1:26" ht="15.75" customHeight="1">
      <c r="A246" s="33"/>
      <c r="B246" s="32" t="s">
        <v>5967</v>
      </c>
      <c r="C246" s="35" t="s">
        <v>5968</v>
      </c>
      <c r="D246" s="35"/>
      <c r="E246" s="65" t="s">
        <v>5969</v>
      </c>
      <c r="F246" s="35" t="s">
        <v>5967</v>
      </c>
      <c r="G246" s="35" t="s">
        <v>5591</v>
      </c>
      <c r="H246" s="35" t="s">
        <v>5953</v>
      </c>
      <c r="I246" s="35"/>
      <c r="J246" s="35" t="s">
        <v>5970</v>
      </c>
      <c r="K246" s="35"/>
      <c r="L246" s="59"/>
      <c r="M246" s="59"/>
      <c r="N246" s="76"/>
      <c r="O246" s="76"/>
      <c r="P246" s="76"/>
      <c r="Q246" s="76"/>
      <c r="R246" s="76"/>
      <c r="S246" s="76"/>
      <c r="T246" s="76"/>
      <c r="U246" s="76"/>
      <c r="V246" s="76"/>
      <c r="W246" s="76"/>
      <c r="X246" s="76"/>
      <c r="Y246" s="76"/>
      <c r="Z246" s="76"/>
    </row>
    <row r="247" spans="1:26" ht="15.75" customHeight="1">
      <c r="A247" s="35"/>
      <c r="B247" s="32" t="s">
        <v>5971</v>
      </c>
      <c r="C247" s="35" t="s">
        <v>5968</v>
      </c>
      <c r="D247" s="35"/>
      <c r="E247" s="65" t="s">
        <v>5972</v>
      </c>
      <c r="F247" s="35" t="s">
        <v>5971</v>
      </c>
      <c r="G247" s="35" t="s">
        <v>5591</v>
      </c>
      <c r="H247" s="35" t="s">
        <v>5953</v>
      </c>
      <c r="I247" s="35"/>
      <c r="J247" s="35" t="s">
        <v>5973</v>
      </c>
      <c r="K247" s="35"/>
      <c r="L247" s="59"/>
      <c r="M247" s="59" t="s">
        <v>5974</v>
      </c>
      <c r="N247" s="76"/>
      <c r="O247" s="76"/>
      <c r="P247" s="76"/>
      <c r="Q247" s="76"/>
      <c r="R247" s="76"/>
      <c r="S247" s="76"/>
      <c r="T247" s="76"/>
      <c r="U247" s="76"/>
      <c r="V247" s="76"/>
      <c r="W247" s="76"/>
      <c r="X247" s="76"/>
      <c r="Y247" s="76"/>
      <c r="Z247" s="76"/>
    </row>
    <row r="248" spans="1:26" ht="33" customHeight="1">
      <c r="A248" s="33"/>
      <c r="B248" s="32" t="s">
        <v>5975</v>
      </c>
      <c r="C248" s="35" t="s">
        <v>5976</v>
      </c>
      <c r="D248" s="35"/>
      <c r="E248" s="65" t="s">
        <v>5977</v>
      </c>
      <c r="F248" s="35" t="s">
        <v>5975</v>
      </c>
      <c r="G248" s="35" t="s">
        <v>5591</v>
      </c>
      <c r="H248" s="35" t="s">
        <v>5978</v>
      </c>
      <c r="I248" s="35"/>
      <c r="J248" s="35" t="s">
        <v>5979</v>
      </c>
      <c r="K248" s="35"/>
      <c r="L248" s="59"/>
      <c r="M248" s="59"/>
      <c r="N248" s="76"/>
      <c r="O248" s="76"/>
      <c r="P248" s="76"/>
      <c r="Q248" s="76"/>
      <c r="R248" s="76"/>
      <c r="S248" s="76"/>
      <c r="T248" s="76"/>
      <c r="U248" s="76"/>
      <c r="V248" s="76"/>
      <c r="W248" s="76"/>
      <c r="X248" s="76"/>
      <c r="Y248" s="76"/>
      <c r="Z248" s="76"/>
    </row>
    <row r="249" spans="1:26" ht="36" customHeight="1">
      <c r="A249" s="35"/>
      <c r="B249" s="32" t="s">
        <v>5980</v>
      </c>
      <c r="C249" s="35" t="s">
        <v>5981</v>
      </c>
      <c r="D249" s="35"/>
      <c r="E249" s="65" t="s">
        <v>5982</v>
      </c>
      <c r="F249" s="35" t="s">
        <v>5980</v>
      </c>
      <c r="G249" s="35" t="s">
        <v>5591</v>
      </c>
      <c r="H249" s="35" t="s">
        <v>5978</v>
      </c>
      <c r="I249" s="35"/>
      <c r="J249" s="35" t="s">
        <v>5983</v>
      </c>
      <c r="K249" s="35"/>
      <c r="L249" s="59"/>
      <c r="M249" s="59"/>
      <c r="N249" s="76"/>
      <c r="O249" s="76"/>
      <c r="P249" s="76"/>
      <c r="Q249" s="76"/>
      <c r="R249" s="76"/>
      <c r="S249" s="76"/>
      <c r="T249" s="76"/>
      <c r="U249" s="76"/>
      <c r="V249" s="76"/>
      <c r="W249" s="76"/>
      <c r="X249" s="76"/>
      <c r="Y249" s="76"/>
      <c r="Z249" s="76"/>
    </row>
    <row r="250" spans="1:26" ht="33.75" customHeight="1">
      <c r="A250" s="33"/>
      <c r="B250" s="32" t="s">
        <v>5984</v>
      </c>
      <c r="C250" s="35" t="s">
        <v>5985</v>
      </c>
      <c r="D250" s="35"/>
      <c r="E250" s="65" t="s">
        <v>5986</v>
      </c>
      <c r="F250" s="35" t="s">
        <v>5984</v>
      </c>
      <c r="G250" s="35" t="s">
        <v>5591</v>
      </c>
      <c r="H250" s="35" t="s">
        <v>5978</v>
      </c>
      <c r="I250" s="35"/>
      <c r="J250" s="35" t="s">
        <v>5987</v>
      </c>
      <c r="K250" s="35"/>
      <c r="L250" s="59"/>
      <c r="M250" s="59"/>
      <c r="N250" s="76"/>
      <c r="O250" s="76"/>
      <c r="P250" s="76"/>
      <c r="Q250" s="76"/>
      <c r="R250" s="76"/>
      <c r="S250" s="76"/>
      <c r="T250" s="76"/>
      <c r="U250" s="76"/>
      <c r="V250" s="76"/>
      <c r="W250" s="76"/>
      <c r="X250" s="76"/>
      <c r="Y250" s="76"/>
      <c r="Z250" s="76"/>
    </row>
    <row r="251" spans="1:26" ht="25.5" customHeight="1">
      <c r="A251" s="35"/>
      <c r="B251" s="32" t="s">
        <v>5988</v>
      </c>
      <c r="C251" s="35" t="s">
        <v>5989</v>
      </c>
      <c r="D251" s="35"/>
      <c r="E251" s="65" t="s">
        <v>5990</v>
      </c>
      <c r="F251" s="35" t="s">
        <v>5988</v>
      </c>
      <c r="G251" s="35"/>
      <c r="H251" s="35" t="s">
        <v>5978</v>
      </c>
      <c r="I251" s="35"/>
      <c r="J251" s="35" t="s">
        <v>5991</v>
      </c>
      <c r="K251" s="35"/>
      <c r="L251" s="59"/>
      <c r="M251" s="59"/>
      <c r="N251" s="76"/>
      <c r="O251" s="76"/>
      <c r="P251" s="76"/>
      <c r="Q251" s="76"/>
      <c r="R251" s="76"/>
      <c r="S251" s="76"/>
      <c r="T251" s="76"/>
      <c r="U251" s="76"/>
      <c r="V251" s="76"/>
      <c r="W251" s="76"/>
      <c r="X251" s="76"/>
      <c r="Y251" s="76"/>
      <c r="Z251" s="76"/>
    </row>
    <row r="252" spans="1:26" ht="25.5" customHeight="1">
      <c r="A252" s="35"/>
      <c r="B252" s="32" t="s">
        <v>5992</v>
      </c>
      <c r="C252" s="129" t="s">
        <v>5993</v>
      </c>
      <c r="D252" s="35"/>
      <c r="E252" s="65" t="s">
        <v>5994</v>
      </c>
      <c r="F252" s="35" t="s">
        <v>5992</v>
      </c>
      <c r="G252" s="35"/>
      <c r="H252" s="35" t="s">
        <v>5978</v>
      </c>
      <c r="I252" s="35"/>
      <c r="J252" s="35" t="s">
        <v>5995</v>
      </c>
      <c r="K252" s="35"/>
      <c r="L252" s="59"/>
      <c r="M252" s="59"/>
      <c r="N252" s="76"/>
      <c r="O252" s="76"/>
      <c r="P252" s="76"/>
      <c r="Q252" s="76"/>
      <c r="R252" s="76"/>
      <c r="S252" s="76"/>
      <c r="T252" s="76"/>
      <c r="U252" s="76"/>
      <c r="V252" s="76"/>
      <c r="W252" s="76"/>
      <c r="X252" s="76"/>
      <c r="Y252" s="76"/>
      <c r="Z252" s="76"/>
    </row>
    <row r="253" spans="1:26" ht="15.75" customHeight="1">
      <c r="A253" s="130" t="s">
        <v>4290</v>
      </c>
      <c r="B253" s="85" t="s">
        <v>4291</v>
      </c>
      <c r="C253" s="96">
        <f>C254+C255+C256+C257+C258+C261</f>
        <v>46</v>
      </c>
      <c r="D253" s="96"/>
      <c r="E253" s="95">
        <f>E254+E255+E256+E257+E258+E261</f>
        <v>17612.023000000001</v>
      </c>
      <c r="F253" s="96"/>
      <c r="G253" s="96"/>
      <c r="H253" s="96"/>
      <c r="I253" s="96"/>
      <c r="J253" s="96"/>
      <c r="K253" s="96"/>
      <c r="L253" s="131"/>
      <c r="M253" s="131"/>
      <c r="N253" s="132"/>
      <c r="O253" s="132"/>
      <c r="P253" s="132"/>
      <c r="Q253" s="132"/>
      <c r="R253" s="132"/>
      <c r="S253" s="132"/>
      <c r="T253" s="132"/>
      <c r="U253" s="132"/>
      <c r="V253" s="132"/>
      <c r="W253" s="132"/>
      <c r="X253" s="132"/>
      <c r="Y253" s="132"/>
      <c r="Z253" s="132"/>
    </row>
    <row r="254" spans="1:26" ht="15.75" customHeight="1">
      <c r="A254" s="133" t="s">
        <v>4292</v>
      </c>
      <c r="B254" s="62" t="s">
        <v>4293</v>
      </c>
      <c r="C254" s="45"/>
      <c r="D254" s="45"/>
      <c r="E254" s="92"/>
      <c r="F254" s="45"/>
      <c r="G254" s="45"/>
      <c r="H254" s="45"/>
      <c r="I254" s="45"/>
      <c r="J254" s="45"/>
      <c r="K254" s="45"/>
      <c r="L254" s="134"/>
      <c r="M254" s="134"/>
      <c r="N254" s="135"/>
      <c r="O254" s="135"/>
      <c r="P254" s="135"/>
      <c r="Q254" s="135"/>
      <c r="R254" s="135"/>
      <c r="S254" s="135"/>
      <c r="T254" s="135"/>
      <c r="U254" s="135"/>
      <c r="V254" s="135"/>
      <c r="W254" s="135"/>
      <c r="X254" s="135"/>
      <c r="Y254" s="135"/>
      <c r="Z254" s="135"/>
    </row>
    <row r="255" spans="1:26" ht="15.75" customHeight="1">
      <c r="A255" s="133" t="s">
        <v>4294</v>
      </c>
      <c r="B255" s="62" t="s">
        <v>4295</v>
      </c>
      <c r="C255" s="45">
        <v>0</v>
      </c>
      <c r="D255" s="45"/>
      <c r="E255" s="92">
        <v>0</v>
      </c>
      <c r="F255" s="45"/>
      <c r="G255" s="45"/>
      <c r="H255" s="45"/>
      <c r="I255" s="45"/>
      <c r="J255" s="45"/>
      <c r="K255" s="45" t="s">
        <v>5996</v>
      </c>
      <c r="L255" s="134"/>
      <c r="M255" s="134"/>
      <c r="N255" s="135"/>
      <c r="O255" s="135"/>
      <c r="P255" s="135"/>
      <c r="Q255" s="135"/>
      <c r="R255" s="135"/>
      <c r="S255" s="135"/>
      <c r="T255" s="135"/>
      <c r="U255" s="135"/>
      <c r="V255" s="135"/>
      <c r="W255" s="135"/>
      <c r="X255" s="135"/>
      <c r="Y255" s="135"/>
      <c r="Z255" s="135"/>
    </row>
    <row r="256" spans="1:26" ht="15.75" customHeight="1">
      <c r="A256" s="133" t="s">
        <v>5997</v>
      </c>
      <c r="B256" s="62" t="s">
        <v>4344</v>
      </c>
      <c r="C256" s="45"/>
      <c r="D256" s="45"/>
      <c r="E256" s="92"/>
      <c r="F256" s="45"/>
      <c r="G256" s="45"/>
      <c r="H256" s="45"/>
      <c r="I256" s="45"/>
      <c r="J256" s="45"/>
      <c r="K256" s="45"/>
      <c r="L256" s="134"/>
      <c r="M256" s="134"/>
      <c r="N256" s="135"/>
      <c r="O256" s="135"/>
      <c r="P256" s="135"/>
      <c r="Q256" s="135"/>
      <c r="R256" s="135"/>
      <c r="S256" s="135"/>
      <c r="T256" s="135"/>
      <c r="U256" s="135"/>
      <c r="V256" s="135"/>
      <c r="W256" s="135"/>
      <c r="X256" s="135"/>
      <c r="Y256" s="135"/>
      <c r="Z256" s="135"/>
    </row>
    <row r="257" spans="1:26" ht="15.75" customHeight="1">
      <c r="A257" s="133" t="s">
        <v>5998</v>
      </c>
      <c r="B257" s="62" t="s">
        <v>4479</v>
      </c>
      <c r="C257" s="45"/>
      <c r="D257" s="45"/>
      <c r="E257" s="92"/>
      <c r="F257" s="45"/>
      <c r="G257" s="45"/>
      <c r="H257" s="45"/>
      <c r="I257" s="45"/>
      <c r="J257" s="45"/>
      <c r="K257" s="43" t="s">
        <v>4862</v>
      </c>
      <c r="L257" s="134"/>
      <c r="M257" s="134"/>
      <c r="N257" s="135"/>
      <c r="O257" s="135"/>
      <c r="P257" s="135"/>
      <c r="Q257" s="135"/>
      <c r="R257" s="135"/>
      <c r="S257" s="135"/>
      <c r="T257" s="135"/>
      <c r="U257" s="135"/>
      <c r="V257" s="135"/>
      <c r="W257" s="135"/>
      <c r="X257" s="135"/>
      <c r="Y257" s="135"/>
      <c r="Z257" s="135"/>
    </row>
    <row r="258" spans="1:26" ht="15.75" customHeight="1">
      <c r="A258" s="133" t="s">
        <v>4480</v>
      </c>
      <c r="B258" s="62" t="s">
        <v>4481</v>
      </c>
      <c r="C258" s="45"/>
      <c r="D258" s="45"/>
      <c r="E258" s="95">
        <f>E259+E260</f>
        <v>85.022999999999996</v>
      </c>
      <c r="F258" s="45"/>
      <c r="G258" s="45"/>
      <c r="H258" s="45"/>
      <c r="I258" s="45"/>
      <c r="J258" s="45"/>
      <c r="K258" s="45"/>
      <c r="L258" s="134"/>
      <c r="M258" s="134"/>
      <c r="N258" s="135"/>
      <c r="O258" s="135"/>
      <c r="P258" s="135"/>
      <c r="Q258" s="135"/>
      <c r="R258" s="135"/>
      <c r="S258" s="135"/>
      <c r="T258" s="135"/>
      <c r="U258" s="135"/>
      <c r="V258" s="135"/>
      <c r="W258" s="135"/>
      <c r="X258" s="135"/>
      <c r="Y258" s="135"/>
      <c r="Z258" s="135"/>
    </row>
    <row r="259" spans="1:26" ht="28.5" customHeight="1">
      <c r="A259" s="136">
        <v>1</v>
      </c>
      <c r="B259" s="34" t="s">
        <v>5999</v>
      </c>
      <c r="C259" s="47" t="s">
        <v>6000</v>
      </c>
      <c r="D259" s="47" t="s">
        <v>6001</v>
      </c>
      <c r="E259" s="137">
        <v>41.62</v>
      </c>
      <c r="F259" s="47" t="s">
        <v>6002</v>
      </c>
      <c r="G259" s="47" t="s">
        <v>6003</v>
      </c>
      <c r="H259" s="47" t="s">
        <v>6004</v>
      </c>
      <c r="I259" s="47" t="s">
        <v>6005</v>
      </c>
      <c r="J259" s="47" t="s">
        <v>6006</v>
      </c>
      <c r="K259" s="39"/>
      <c r="L259" s="134"/>
      <c r="M259" s="134"/>
      <c r="N259" s="135"/>
      <c r="O259" s="135"/>
      <c r="P259" s="135"/>
      <c r="Q259" s="135"/>
      <c r="R259" s="135"/>
      <c r="S259" s="135"/>
      <c r="T259" s="135"/>
      <c r="U259" s="135"/>
      <c r="V259" s="135"/>
      <c r="W259" s="135"/>
      <c r="X259" s="135"/>
      <c r="Y259" s="135"/>
      <c r="Z259" s="135"/>
    </row>
    <row r="260" spans="1:26" ht="29.25" customHeight="1">
      <c r="A260" s="136">
        <v>2</v>
      </c>
      <c r="B260" s="34" t="s">
        <v>6007</v>
      </c>
      <c r="C260" s="47" t="s">
        <v>4625</v>
      </c>
      <c r="D260" s="47" t="s">
        <v>6008</v>
      </c>
      <c r="E260" s="137">
        <v>43.402999999999999</v>
      </c>
      <c r="F260" s="47" t="s">
        <v>6009</v>
      </c>
      <c r="G260" s="47" t="s">
        <v>6010</v>
      </c>
      <c r="H260" s="47" t="s">
        <v>6011</v>
      </c>
      <c r="I260" s="47" t="s">
        <v>6012</v>
      </c>
      <c r="J260" s="47" t="s">
        <v>6006</v>
      </c>
      <c r="K260" s="39"/>
      <c r="L260" s="134"/>
      <c r="M260" s="134"/>
      <c r="N260" s="135"/>
      <c r="O260" s="135"/>
      <c r="P260" s="135"/>
      <c r="Q260" s="135"/>
      <c r="R260" s="135"/>
      <c r="S260" s="135"/>
      <c r="T260" s="135"/>
      <c r="U260" s="135"/>
      <c r="V260" s="135"/>
      <c r="W260" s="135"/>
      <c r="X260" s="135"/>
      <c r="Y260" s="135"/>
      <c r="Z260" s="135"/>
    </row>
    <row r="261" spans="1:26" ht="15.75" customHeight="1">
      <c r="A261" s="133" t="s">
        <v>4764</v>
      </c>
      <c r="B261" s="62" t="s">
        <v>4765</v>
      </c>
      <c r="C261" s="45">
        <f t="shared" ref="C261:D261" si="31">COUNTA(C262:C309)</f>
        <v>46</v>
      </c>
      <c r="D261" s="45">
        <f t="shared" si="31"/>
        <v>0</v>
      </c>
      <c r="E261" s="95">
        <f>SUM( E262:E309)</f>
        <v>17527</v>
      </c>
      <c r="F261" s="45">
        <f t="shared" ref="F261:K261" si="32">COUNTA(F262:F309)</f>
        <v>47</v>
      </c>
      <c r="G261" s="45">
        <f t="shared" si="32"/>
        <v>39</v>
      </c>
      <c r="H261" s="45">
        <f t="shared" si="32"/>
        <v>46</v>
      </c>
      <c r="I261" s="45">
        <f t="shared" si="32"/>
        <v>29</v>
      </c>
      <c r="J261" s="45">
        <f t="shared" si="32"/>
        <v>46</v>
      </c>
      <c r="K261" s="45">
        <f t="shared" si="32"/>
        <v>29</v>
      </c>
      <c r="L261" s="138"/>
      <c r="M261" s="138"/>
      <c r="N261" s="139"/>
      <c r="O261" s="139"/>
      <c r="P261" s="139"/>
      <c r="Q261" s="139"/>
      <c r="R261" s="139"/>
      <c r="S261" s="139"/>
      <c r="T261" s="139"/>
      <c r="U261" s="139"/>
      <c r="V261" s="139"/>
      <c r="W261" s="139"/>
      <c r="X261" s="139"/>
      <c r="Y261" s="139"/>
      <c r="Z261" s="139"/>
    </row>
    <row r="262" spans="1:26" ht="15.75" customHeight="1">
      <c r="A262" s="140">
        <v>50.1</v>
      </c>
      <c r="B262" s="48" t="s">
        <v>6013</v>
      </c>
      <c r="C262" s="48" t="s">
        <v>6014</v>
      </c>
      <c r="D262" s="48"/>
      <c r="E262" s="65" t="s">
        <v>6015</v>
      </c>
      <c r="F262" s="35" t="s">
        <v>6013</v>
      </c>
      <c r="G262" s="48" t="s">
        <v>6016</v>
      </c>
      <c r="H262" s="48" t="s">
        <v>6017</v>
      </c>
      <c r="I262" s="48" t="s">
        <v>6018</v>
      </c>
      <c r="J262" s="48" t="s">
        <v>6019</v>
      </c>
      <c r="K262" s="35" t="s">
        <v>6020</v>
      </c>
      <c r="L262" s="134"/>
      <c r="M262" s="134"/>
      <c r="N262" s="135"/>
      <c r="O262" s="135"/>
      <c r="P262" s="135"/>
      <c r="Q262" s="135"/>
      <c r="R262" s="135"/>
      <c r="S262" s="135"/>
      <c r="T262" s="135"/>
      <c r="U262" s="135"/>
      <c r="V262" s="135"/>
      <c r="W262" s="135"/>
      <c r="X262" s="135"/>
      <c r="Y262" s="135"/>
      <c r="Z262" s="135"/>
    </row>
    <row r="263" spans="1:26" ht="15.75" customHeight="1">
      <c r="A263" s="140">
        <v>50.2</v>
      </c>
      <c r="B263" s="48" t="s">
        <v>6021</v>
      </c>
      <c r="C263" s="48" t="s">
        <v>6022</v>
      </c>
      <c r="D263" s="48"/>
      <c r="E263" s="65" t="s">
        <v>6023</v>
      </c>
      <c r="F263" s="35" t="s">
        <v>6021</v>
      </c>
      <c r="G263" s="48" t="s">
        <v>6024</v>
      </c>
      <c r="H263" s="48" t="s">
        <v>6025</v>
      </c>
      <c r="I263" s="48" t="s">
        <v>6026</v>
      </c>
      <c r="J263" s="48" t="s">
        <v>6027</v>
      </c>
      <c r="K263" s="35" t="s">
        <v>6028</v>
      </c>
      <c r="L263" s="134"/>
      <c r="M263" s="134"/>
      <c r="N263" s="135"/>
      <c r="O263" s="135"/>
      <c r="P263" s="135"/>
      <c r="Q263" s="135"/>
      <c r="R263" s="135"/>
      <c r="S263" s="135"/>
      <c r="T263" s="135"/>
      <c r="U263" s="135"/>
      <c r="V263" s="135"/>
      <c r="W263" s="135"/>
      <c r="X263" s="135"/>
      <c r="Y263" s="135"/>
      <c r="Z263" s="135"/>
    </row>
    <row r="264" spans="1:26" ht="15.75" customHeight="1">
      <c r="A264" s="140">
        <v>50.3</v>
      </c>
      <c r="B264" s="48" t="s">
        <v>6029</v>
      </c>
      <c r="C264" s="48" t="s">
        <v>6022</v>
      </c>
      <c r="D264" s="48"/>
      <c r="E264" s="65" t="s">
        <v>6030</v>
      </c>
      <c r="F264" s="35" t="s">
        <v>6029</v>
      </c>
      <c r="G264" s="48" t="s">
        <v>6031</v>
      </c>
      <c r="H264" s="48" t="s">
        <v>6025</v>
      </c>
      <c r="I264" s="48" t="s">
        <v>6032</v>
      </c>
      <c r="J264" s="48" t="s">
        <v>6033</v>
      </c>
      <c r="K264" s="35" t="s">
        <v>6034</v>
      </c>
      <c r="L264" s="134"/>
      <c r="M264" s="134"/>
      <c r="N264" s="135"/>
      <c r="O264" s="135"/>
      <c r="P264" s="135"/>
      <c r="Q264" s="135"/>
      <c r="R264" s="135"/>
      <c r="S264" s="135"/>
      <c r="T264" s="135"/>
      <c r="U264" s="135"/>
      <c r="V264" s="135"/>
      <c r="W264" s="135"/>
      <c r="X264" s="135"/>
      <c r="Y264" s="135"/>
      <c r="Z264" s="135"/>
    </row>
    <row r="265" spans="1:26" ht="15.75" customHeight="1">
      <c r="A265" s="140">
        <v>50.4</v>
      </c>
      <c r="B265" s="48" t="s">
        <v>6035</v>
      </c>
      <c r="C265" s="48" t="s">
        <v>6036</v>
      </c>
      <c r="D265" s="48"/>
      <c r="E265" s="65" t="s">
        <v>6037</v>
      </c>
      <c r="F265" s="35" t="s">
        <v>6035</v>
      </c>
      <c r="G265" s="48" t="s">
        <v>837</v>
      </c>
      <c r="H265" s="48" t="s">
        <v>6025</v>
      </c>
      <c r="I265" s="32" t="s">
        <v>6038</v>
      </c>
      <c r="J265" s="48" t="s">
        <v>6033</v>
      </c>
      <c r="K265" s="35" t="s">
        <v>6039</v>
      </c>
      <c r="L265" s="134"/>
      <c r="M265" s="134"/>
      <c r="N265" s="135"/>
      <c r="O265" s="135"/>
      <c r="P265" s="135"/>
      <c r="Q265" s="135"/>
      <c r="R265" s="135"/>
      <c r="S265" s="135"/>
      <c r="T265" s="135"/>
      <c r="U265" s="135"/>
      <c r="V265" s="135"/>
      <c r="W265" s="135"/>
      <c r="X265" s="135"/>
      <c r="Y265" s="135"/>
      <c r="Z265" s="135"/>
    </row>
    <row r="266" spans="1:26" ht="15.75" customHeight="1">
      <c r="A266" s="140">
        <v>50.5</v>
      </c>
      <c r="B266" s="48" t="s">
        <v>6040</v>
      </c>
      <c r="C266" s="308" t="s">
        <v>6041</v>
      </c>
      <c r="D266" s="308"/>
      <c r="E266" s="313" t="s">
        <v>6042</v>
      </c>
      <c r="F266" s="314" t="s">
        <v>6040</v>
      </c>
      <c r="G266" s="308" t="s">
        <v>837</v>
      </c>
      <c r="H266" s="308" t="s">
        <v>6025</v>
      </c>
      <c r="I266" s="308" t="s">
        <v>6043</v>
      </c>
      <c r="J266" s="308" t="s">
        <v>6033</v>
      </c>
      <c r="K266" s="35"/>
      <c r="L266" s="134"/>
      <c r="M266" s="134"/>
      <c r="N266" s="135"/>
      <c r="O266" s="135"/>
      <c r="P266" s="135"/>
      <c r="Q266" s="135"/>
      <c r="R266" s="135"/>
      <c r="S266" s="135"/>
      <c r="T266" s="135"/>
      <c r="U266" s="135"/>
      <c r="V266" s="135"/>
      <c r="W266" s="135"/>
      <c r="X266" s="135"/>
      <c r="Y266" s="135"/>
      <c r="Z266" s="135"/>
    </row>
    <row r="267" spans="1:26" ht="15.75" customHeight="1">
      <c r="A267" s="140">
        <v>50.6</v>
      </c>
      <c r="B267" s="48"/>
      <c r="C267" s="309"/>
      <c r="D267" s="309"/>
      <c r="E267" s="309"/>
      <c r="F267" s="309"/>
      <c r="G267" s="309"/>
      <c r="H267" s="309"/>
      <c r="I267" s="309"/>
      <c r="J267" s="309"/>
      <c r="K267" s="35" t="s">
        <v>6044</v>
      </c>
      <c r="L267" s="134"/>
      <c r="M267" s="134"/>
      <c r="N267" s="135"/>
      <c r="O267" s="135"/>
      <c r="P267" s="135"/>
      <c r="Q267" s="135"/>
      <c r="R267" s="135"/>
      <c r="S267" s="135"/>
      <c r="T267" s="135"/>
      <c r="U267" s="135"/>
      <c r="V267" s="135"/>
      <c r="W267" s="135"/>
      <c r="X267" s="135"/>
      <c r="Y267" s="135"/>
      <c r="Z267" s="135"/>
    </row>
    <row r="268" spans="1:26" ht="15.75" customHeight="1">
      <c r="A268" s="140">
        <v>50.7</v>
      </c>
      <c r="B268" s="48" t="s">
        <v>6045</v>
      </c>
      <c r="C268" s="48" t="s">
        <v>6041</v>
      </c>
      <c r="D268" s="48"/>
      <c r="E268" s="65" t="s">
        <v>6046</v>
      </c>
      <c r="F268" s="35" t="s">
        <v>6045</v>
      </c>
      <c r="G268" s="48" t="s">
        <v>837</v>
      </c>
      <c r="H268" s="48" t="s">
        <v>6025</v>
      </c>
      <c r="I268" s="48" t="s">
        <v>6047</v>
      </c>
      <c r="J268" s="48" t="s">
        <v>6033</v>
      </c>
      <c r="K268" s="35" t="s">
        <v>6048</v>
      </c>
      <c r="L268" s="134"/>
      <c r="M268" s="134"/>
      <c r="N268" s="135"/>
      <c r="O268" s="135"/>
      <c r="P268" s="135"/>
      <c r="Q268" s="135"/>
      <c r="R268" s="135"/>
      <c r="S268" s="135"/>
      <c r="T268" s="135"/>
      <c r="U268" s="135"/>
      <c r="V268" s="135"/>
      <c r="W268" s="135"/>
      <c r="X268" s="135"/>
      <c r="Y268" s="135"/>
      <c r="Z268" s="135"/>
    </row>
    <row r="269" spans="1:26" ht="15.75" customHeight="1">
      <c r="A269" s="140">
        <v>50.8</v>
      </c>
      <c r="B269" s="48" t="s">
        <v>6049</v>
      </c>
      <c r="C269" s="48" t="s">
        <v>6050</v>
      </c>
      <c r="D269" s="48"/>
      <c r="E269" s="65">
        <v>24</v>
      </c>
      <c r="F269" s="35" t="s">
        <v>6049</v>
      </c>
      <c r="G269" s="48" t="s">
        <v>837</v>
      </c>
      <c r="H269" s="48" t="s">
        <v>6051</v>
      </c>
      <c r="I269" s="48" t="s">
        <v>6052</v>
      </c>
      <c r="J269" s="48" t="s">
        <v>6033</v>
      </c>
      <c r="K269" s="35" t="s">
        <v>6053</v>
      </c>
      <c r="L269" s="134"/>
      <c r="M269" s="134"/>
      <c r="N269" s="135"/>
      <c r="O269" s="135"/>
      <c r="P269" s="135"/>
      <c r="Q269" s="135"/>
      <c r="R269" s="135"/>
      <c r="S269" s="135"/>
      <c r="T269" s="135"/>
      <c r="U269" s="135"/>
      <c r="V269" s="135"/>
      <c r="W269" s="135"/>
      <c r="X269" s="135"/>
      <c r="Y269" s="135"/>
      <c r="Z269" s="135"/>
    </row>
    <row r="270" spans="1:26" ht="15.75" customHeight="1">
      <c r="A270" s="140">
        <v>50.9</v>
      </c>
      <c r="B270" s="48" t="s">
        <v>6054</v>
      </c>
      <c r="C270" s="48" t="s">
        <v>6055</v>
      </c>
      <c r="D270" s="48"/>
      <c r="E270" s="65" t="s">
        <v>6056</v>
      </c>
      <c r="F270" s="35" t="s">
        <v>6054</v>
      </c>
      <c r="G270" s="48" t="s">
        <v>837</v>
      </c>
      <c r="H270" s="48" t="s">
        <v>6025</v>
      </c>
      <c r="I270" s="48" t="s">
        <v>6057</v>
      </c>
      <c r="J270" s="48" t="s">
        <v>6033</v>
      </c>
      <c r="K270" s="35" t="s">
        <v>6058</v>
      </c>
      <c r="L270" s="134"/>
      <c r="M270" s="134"/>
      <c r="N270" s="135"/>
      <c r="O270" s="135"/>
      <c r="P270" s="135"/>
      <c r="Q270" s="135"/>
      <c r="R270" s="135"/>
      <c r="S270" s="135"/>
      <c r="T270" s="135"/>
      <c r="U270" s="135"/>
      <c r="V270" s="135"/>
      <c r="W270" s="135"/>
      <c r="X270" s="135"/>
      <c r="Y270" s="135"/>
      <c r="Z270" s="135"/>
    </row>
    <row r="271" spans="1:26" ht="15.75" customHeight="1">
      <c r="A271" s="141">
        <v>50.1</v>
      </c>
      <c r="B271" s="48" t="s">
        <v>6059</v>
      </c>
      <c r="C271" s="48" t="s">
        <v>6055</v>
      </c>
      <c r="D271" s="48"/>
      <c r="E271" s="65" t="s">
        <v>6060</v>
      </c>
      <c r="F271" s="35" t="s">
        <v>6059</v>
      </c>
      <c r="G271" s="48" t="s">
        <v>837</v>
      </c>
      <c r="H271" s="48" t="s">
        <v>6025</v>
      </c>
      <c r="I271" s="48" t="s">
        <v>6057</v>
      </c>
      <c r="J271" s="48" t="s">
        <v>6033</v>
      </c>
      <c r="K271" s="35" t="s">
        <v>6061</v>
      </c>
      <c r="L271" s="134"/>
      <c r="M271" s="134"/>
      <c r="N271" s="135"/>
      <c r="O271" s="135"/>
      <c r="P271" s="135"/>
      <c r="Q271" s="135"/>
      <c r="R271" s="135"/>
      <c r="S271" s="135"/>
      <c r="T271" s="135"/>
      <c r="U271" s="135"/>
      <c r="V271" s="135"/>
      <c r="W271" s="135"/>
      <c r="X271" s="135"/>
      <c r="Y271" s="135"/>
      <c r="Z271" s="135"/>
    </row>
    <row r="272" spans="1:26" ht="15.75" customHeight="1">
      <c r="A272" s="140">
        <v>50.11</v>
      </c>
      <c r="B272" s="48" t="s">
        <v>6062</v>
      </c>
      <c r="C272" s="48" t="s">
        <v>6063</v>
      </c>
      <c r="D272" s="48"/>
      <c r="E272" s="65"/>
      <c r="F272" s="35" t="s">
        <v>6062</v>
      </c>
      <c r="G272" s="48" t="s">
        <v>837</v>
      </c>
      <c r="H272" s="48" t="s">
        <v>6025</v>
      </c>
      <c r="I272" s="48" t="s">
        <v>6064</v>
      </c>
      <c r="J272" s="48" t="s">
        <v>6033</v>
      </c>
      <c r="K272" s="35" t="s">
        <v>6065</v>
      </c>
      <c r="L272" s="134"/>
      <c r="M272" s="134"/>
      <c r="N272" s="135"/>
      <c r="O272" s="135"/>
      <c r="P272" s="135"/>
      <c r="Q272" s="135"/>
      <c r="R272" s="135"/>
      <c r="S272" s="135"/>
      <c r="T272" s="135"/>
      <c r="U272" s="135"/>
      <c r="V272" s="135"/>
      <c r="W272" s="135"/>
      <c r="X272" s="135"/>
      <c r="Y272" s="135"/>
      <c r="Z272" s="135"/>
    </row>
    <row r="273" spans="1:26" ht="15.75" customHeight="1">
      <c r="A273" s="141">
        <v>50.12</v>
      </c>
      <c r="B273" s="48" t="s">
        <v>6066</v>
      </c>
      <c r="C273" s="48" t="s">
        <v>6067</v>
      </c>
      <c r="D273" s="48"/>
      <c r="E273" s="65" t="s">
        <v>6068</v>
      </c>
      <c r="F273" s="35" t="s">
        <v>6066</v>
      </c>
      <c r="G273" s="48" t="s">
        <v>837</v>
      </c>
      <c r="H273" s="48" t="s">
        <v>6025</v>
      </c>
      <c r="I273" s="48" t="s">
        <v>6069</v>
      </c>
      <c r="J273" s="48" t="s">
        <v>6033</v>
      </c>
      <c r="K273" s="35" t="s">
        <v>6070</v>
      </c>
      <c r="L273" s="134"/>
      <c r="M273" s="134"/>
      <c r="N273" s="135"/>
      <c r="O273" s="135"/>
      <c r="P273" s="135"/>
      <c r="Q273" s="135"/>
      <c r="R273" s="135"/>
      <c r="S273" s="135"/>
      <c r="T273" s="135"/>
      <c r="U273" s="135"/>
      <c r="V273" s="135"/>
      <c r="W273" s="135"/>
      <c r="X273" s="135"/>
      <c r="Y273" s="135"/>
      <c r="Z273" s="135"/>
    </row>
    <row r="274" spans="1:26" ht="15.75" customHeight="1">
      <c r="A274" s="140">
        <v>50.13</v>
      </c>
      <c r="B274" s="48" t="s">
        <v>6071</v>
      </c>
      <c r="C274" s="48" t="s">
        <v>6050</v>
      </c>
      <c r="D274" s="48"/>
      <c r="E274" s="65">
        <v>31</v>
      </c>
      <c r="F274" s="35" t="s">
        <v>6071</v>
      </c>
      <c r="G274" s="48" t="s">
        <v>6031</v>
      </c>
      <c r="H274" s="48" t="s">
        <v>6025</v>
      </c>
      <c r="I274" s="48" t="s">
        <v>6072</v>
      </c>
      <c r="J274" s="48" t="s">
        <v>6033</v>
      </c>
      <c r="K274" s="35" t="s">
        <v>6073</v>
      </c>
      <c r="L274" s="134"/>
      <c r="M274" s="134"/>
      <c r="N274" s="135"/>
      <c r="O274" s="135"/>
      <c r="P274" s="135"/>
      <c r="Q274" s="135"/>
      <c r="R274" s="135"/>
      <c r="S274" s="135"/>
      <c r="T274" s="135"/>
      <c r="U274" s="135"/>
      <c r="V274" s="135"/>
      <c r="W274" s="135"/>
      <c r="X274" s="135"/>
      <c r="Y274" s="135"/>
      <c r="Z274" s="135"/>
    </row>
    <row r="275" spans="1:26" ht="15.75" customHeight="1">
      <c r="A275" s="141">
        <v>50.14</v>
      </c>
      <c r="B275" s="48" t="s">
        <v>6074</v>
      </c>
      <c r="C275" s="48" t="s">
        <v>6075</v>
      </c>
      <c r="D275" s="48"/>
      <c r="E275" s="65" t="s">
        <v>6076</v>
      </c>
      <c r="F275" s="35" t="s">
        <v>6074</v>
      </c>
      <c r="G275" s="48" t="s">
        <v>6031</v>
      </c>
      <c r="H275" s="48" t="s">
        <v>6025</v>
      </c>
      <c r="I275" s="48" t="s">
        <v>6077</v>
      </c>
      <c r="J275" s="48" t="s">
        <v>6033</v>
      </c>
      <c r="K275" s="35" t="s">
        <v>6078</v>
      </c>
      <c r="L275" s="134"/>
      <c r="M275" s="134"/>
      <c r="N275" s="135"/>
      <c r="O275" s="135"/>
      <c r="P275" s="135"/>
      <c r="Q275" s="135"/>
      <c r="R275" s="135"/>
      <c r="S275" s="135"/>
      <c r="T275" s="135"/>
      <c r="U275" s="135"/>
      <c r="V275" s="135"/>
      <c r="W275" s="135"/>
      <c r="X275" s="135"/>
      <c r="Y275" s="135"/>
      <c r="Z275" s="135"/>
    </row>
    <row r="276" spans="1:26" ht="15.75" customHeight="1">
      <c r="A276" s="140">
        <v>50.15</v>
      </c>
      <c r="B276" s="48" t="s">
        <v>6079</v>
      </c>
      <c r="C276" s="48" t="s">
        <v>6080</v>
      </c>
      <c r="D276" s="48"/>
      <c r="E276" s="128">
        <v>17389</v>
      </c>
      <c r="F276" s="35" t="s">
        <v>6079</v>
      </c>
      <c r="G276" s="48" t="s">
        <v>837</v>
      </c>
      <c r="H276" s="48" t="s">
        <v>6025</v>
      </c>
      <c r="I276" s="48" t="s">
        <v>6081</v>
      </c>
      <c r="J276" s="48" t="s">
        <v>6033</v>
      </c>
      <c r="K276" s="35" t="s">
        <v>6082</v>
      </c>
      <c r="L276" s="134"/>
      <c r="M276" s="134"/>
      <c r="N276" s="135"/>
      <c r="O276" s="135"/>
      <c r="P276" s="135"/>
      <c r="Q276" s="135"/>
      <c r="R276" s="135"/>
      <c r="S276" s="135"/>
      <c r="T276" s="135"/>
      <c r="U276" s="135"/>
      <c r="V276" s="135"/>
      <c r="W276" s="135"/>
      <c r="X276" s="135"/>
      <c r="Y276" s="135"/>
      <c r="Z276" s="135"/>
    </row>
    <row r="277" spans="1:26" ht="15.75" customHeight="1">
      <c r="A277" s="141">
        <v>50.16</v>
      </c>
      <c r="B277" s="48" t="s">
        <v>6083</v>
      </c>
      <c r="C277" s="48" t="s">
        <v>6084</v>
      </c>
      <c r="D277" s="48"/>
      <c r="E277" s="65" t="s">
        <v>6085</v>
      </c>
      <c r="F277" s="35" t="s">
        <v>6083</v>
      </c>
      <c r="G277" s="48" t="s">
        <v>837</v>
      </c>
      <c r="H277" s="48" t="s">
        <v>6025</v>
      </c>
      <c r="I277" s="48" t="s">
        <v>6086</v>
      </c>
      <c r="J277" s="48" t="s">
        <v>6033</v>
      </c>
      <c r="K277" s="35" t="s">
        <v>6087</v>
      </c>
      <c r="L277" s="134"/>
      <c r="M277" s="134"/>
      <c r="N277" s="135"/>
      <c r="O277" s="135"/>
      <c r="P277" s="135"/>
      <c r="Q277" s="135"/>
      <c r="R277" s="135"/>
      <c r="S277" s="135"/>
      <c r="T277" s="135"/>
      <c r="U277" s="135"/>
      <c r="V277" s="135"/>
      <c r="W277" s="135"/>
      <c r="X277" s="135"/>
      <c r="Y277" s="135"/>
      <c r="Z277" s="135"/>
    </row>
    <row r="278" spans="1:26" ht="15.75" customHeight="1">
      <c r="A278" s="140">
        <v>50.17</v>
      </c>
      <c r="B278" s="48" t="s">
        <v>6088</v>
      </c>
      <c r="C278" s="48" t="s">
        <v>6089</v>
      </c>
      <c r="D278" s="48"/>
      <c r="E278" s="65" t="s">
        <v>6090</v>
      </c>
      <c r="F278" s="35" t="s">
        <v>6088</v>
      </c>
      <c r="G278" s="48" t="s">
        <v>837</v>
      </c>
      <c r="H278" s="48" t="s">
        <v>6025</v>
      </c>
      <c r="I278" s="48" t="s">
        <v>6086</v>
      </c>
      <c r="J278" s="48" t="s">
        <v>6033</v>
      </c>
      <c r="K278" s="35" t="s">
        <v>6091</v>
      </c>
      <c r="L278" s="134"/>
      <c r="M278" s="134"/>
      <c r="N278" s="135"/>
      <c r="O278" s="135"/>
      <c r="P278" s="135"/>
      <c r="Q278" s="135"/>
      <c r="R278" s="135"/>
      <c r="S278" s="135"/>
      <c r="T278" s="135"/>
      <c r="U278" s="135"/>
      <c r="V278" s="135"/>
      <c r="W278" s="135"/>
      <c r="X278" s="135"/>
      <c r="Y278" s="135"/>
      <c r="Z278" s="135"/>
    </row>
    <row r="279" spans="1:26" ht="15.75" customHeight="1">
      <c r="A279" s="141">
        <v>50.18</v>
      </c>
      <c r="B279" s="48" t="s">
        <v>6092</v>
      </c>
      <c r="C279" s="48" t="s">
        <v>6055</v>
      </c>
      <c r="D279" s="48"/>
      <c r="E279" s="65" t="s">
        <v>6093</v>
      </c>
      <c r="F279" s="35" t="s">
        <v>6092</v>
      </c>
      <c r="G279" s="48" t="s">
        <v>837</v>
      </c>
      <c r="H279" s="48" t="s">
        <v>6025</v>
      </c>
      <c r="I279" s="48" t="s">
        <v>6094</v>
      </c>
      <c r="J279" s="48" t="s">
        <v>6033</v>
      </c>
      <c r="K279" s="35" t="s">
        <v>6095</v>
      </c>
      <c r="L279" s="134"/>
      <c r="M279" s="134"/>
      <c r="N279" s="135"/>
      <c r="O279" s="135"/>
      <c r="P279" s="135"/>
      <c r="Q279" s="135"/>
      <c r="R279" s="135"/>
      <c r="S279" s="135"/>
      <c r="T279" s="135"/>
      <c r="U279" s="135"/>
      <c r="V279" s="135"/>
      <c r="W279" s="135"/>
      <c r="X279" s="135"/>
      <c r="Y279" s="135"/>
      <c r="Z279" s="135"/>
    </row>
    <row r="280" spans="1:26" ht="15.75" customHeight="1">
      <c r="A280" s="140">
        <v>50.19</v>
      </c>
      <c r="B280" s="48" t="s">
        <v>6096</v>
      </c>
      <c r="C280" s="48" t="s">
        <v>6097</v>
      </c>
      <c r="D280" s="48"/>
      <c r="E280" s="65" t="s">
        <v>6098</v>
      </c>
      <c r="F280" s="35" t="s">
        <v>6096</v>
      </c>
      <c r="G280" s="48" t="s">
        <v>837</v>
      </c>
      <c r="H280" s="48" t="s">
        <v>6025</v>
      </c>
      <c r="I280" s="48" t="s">
        <v>6099</v>
      </c>
      <c r="J280" s="48" t="s">
        <v>6033</v>
      </c>
      <c r="K280" s="35" t="s">
        <v>6100</v>
      </c>
      <c r="L280" s="134"/>
      <c r="M280" s="134"/>
      <c r="N280" s="135"/>
      <c r="O280" s="135"/>
      <c r="P280" s="135"/>
      <c r="Q280" s="135"/>
      <c r="R280" s="135"/>
      <c r="S280" s="135"/>
      <c r="T280" s="135"/>
      <c r="U280" s="135"/>
      <c r="V280" s="135"/>
      <c r="W280" s="135"/>
      <c r="X280" s="135"/>
      <c r="Y280" s="135"/>
      <c r="Z280" s="135"/>
    </row>
    <row r="281" spans="1:26" ht="15.75" customHeight="1">
      <c r="A281" s="141">
        <v>50.2</v>
      </c>
      <c r="B281" s="48" t="s">
        <v>6101</v>
      </c>
      <c r="C281" s="48" t="s">
        <v>6102</v>
      </c>
      <c r="D281" s="48"/>
      <c r="E281" s="65" t="s">
        <v>6103</v>
      </c>
      <c r="F281" s="35" t="s">
        <v>6101</v>
      </c>
      <c r="G281" s="48" t="s">
        <v>837</v>
      </c>
      <c r="H281" s="48" t="s">
        <v>6025</v>
      </c>
      <c r="I281" s="48" t="s">
        <v>6104</v>
      </c>
      <c r="J281" s="48" t="s">
        <v>6033</v>
      </c>
      <c r="K281" s="35" t="s">
        <v>6105</v>
      </c>
      <c r="L281" s="134"/>
      <c r="M281" s="134"/>
      <c r="N281" s="135"/>
      <c r="O281" s="135"/>
      <c r="P281" s="135"/>
      <c r="Q281" s="135"/>
      <c r="R281" s="135"/>
      <c r="S281" s="135"/>
      <c r="T281" s="135"/>
      <c r="U281" s="135"/>
      <c r="V281" s="135"/>
      <c r="W281" s="135"/>
      <c r="X281" s="135"/>
      <c r="Y281" s="135"/>
      <c r="Z281" s="135"/>
    </row>
    <row r="282" spans="1:26" ht="15.75" customHeight="1">
      <c r="A282" s="140">
        <v>50.21</v>
      </c>
      <c r="B282" s="48" t="s">
        <v>6106</v>
      </c>
      <c r="C282" s="48" t="s">
        <v>6107</v>
      </c>
      <c r="D282" s="48"/>
      <c r="E282" s="65">
        <v>30</v>
      </c>
      <c r="F282" s="35" t="s">
        <v>6106</v>
      </c>
      <c r="G282" s="48" t="s">
        <v>837</v>
      </c>
      <c r="H282" s="48" t="s">
        <v>6025</v>
      </c>
      <c r="I282" s="48" t="s">
        <v>6108</v>
      </c>
      <c r="J282" s="48" t="s">
        <v>6033</v>
      </c>
      <c r="K282" s="35" t="s">
        <v>6109</v>
      </c>
      <c r="L282" s="134"/>
      <c r="M282" s="134"/>
      <c r="N282" s="135"/>
      <c r="O282" s="135"/>
      <c r="P282" s="135"/>
      <c r="Q282" s="135"/>
      <c r="R282" s="135"/>
      <c r="S282" s="135"/>
      <c r="T282" s="135"/>
      <c r="U282" s="135"/>
      <c r="V282" s="135"/>
      <c r="W282" s="135"/>
      <c r="X282" s="135"/>
      <c r="Y282" s="135"/>
      <c r="Z282" s="135"/>
    </row>
    <row r="283" spans="1:26" ht="15.75" customHeight="1">
      <c r="A283" s="141">
        <v>50.22</v>
      </c>
      <c r="B283" s="48" t="s">
        <v>6110</v>
      </c>
      <c r="C283" s="48" t="s">
        <v>6067</v>
      </c>
      <c r="D283" s="48"/>
      <c r="E283" s="65" t="s">
        <v>6111</v>
      </c>
      <c r="F283" s="35" t="s">
        <v>6110</v>
      </c>
      <c r="G283" s="48" t="s">
        <v>837</v>
      </c>
      <c r="H283" s="48" t="s">
        <v>6025</v>
      </c>
      <c r="I283" s="48" t="s">
        <v>6112</v>
      </c>
      <c r="J283" s="48" t="s">
        <v>6033</v>
      </c>
      <c r="K283" s="35" t="s">
        <v>6113</v>
      </c>
      <c r="L283" s="134"/>
      <c r="M283" s="134"/>
      <c r="N283" s="135"/>
      <c r="O283" s="135"/>
      <c r="P283" s="135"/>
      <c r="Q283" s="135"/>
      <c r="R283" s="135"/>
      <c r="S283" s="135"/>
      <c r="T283" s="135"/>
      <c r="U283" s="135"/>
      <c r="V283" s="135"/>
      <c r="W283" s="135"/>
      <c r="X283" s="135"/>
      <c r="Y283" s="135"/>
      <c r="Z283" s="135"/>
    </row>
    <row r="284" spans="1:26" ht="15.75" customHeight="1">
      <c r="A284" s="140">
        <v>50.23</v>
      </c>
      <c r="B284" s="48" t="s">
        <v>6114</v>
      </c>
      <c r="C284" s="48" t="s">
        <v>6115</v>
      </c>
      <c r="D284" s="48"/>
      <c r="E284" s="65" t="s">
        <v>6116</v>
      </c>
      <c r="F284" s="35" t="s">
        <v>6114</v>
      </c>
      <c r="G284" s="48" t="s">
        <v>837</v>
      </c>
      <c r="H284" s="48" t="s">
        <v>6025</v>
      </c>
      <c r="I284" s="48" t="s">
        <v>6117</v>
      </c>
      <c r="J284" s="48" t="s">
        <v>6033</v>
      </c>
      <c r="K284" s="35" t="s">
        <v>6118</v>
      </c>
      <c r="L284" s="134"/>
      <c r="M284" s="134"/>
      <c r="N284" s="135"/>
      <c r="O284" s="135"/>
      <c r="P284" s="135"/>
      <c r="Q284" s="135"/>
      <c r="R284" s="135"/>
      <c r="S284" s="135"/>
      <c r="T284" s="135"/>
      <c r="U284" s="135"/>
      <c r="V284" s="135"/>
      <c r="W284" s="135"/>
      <c r="X284" s="135"/>
      <c r="Y284" s="135"/>
      <c r="Z284" s="135"/>
    </row>
    <row r="285" spans="1:26" ht="15.75" customHeight="1">
      <c r="A285" s="141">
        <v>50.24</v>
      </c>
      <c r="B285" s="48" t="s">
        <v>6119</v>
      </c>
      <c r="C285" s="48" t="s">
        <v>6120</v>
      </c>
      <c r="D285" s="48"/>
      <c r="E285" s="65"/>
      <c r="F285" s="35" t="s">
        <v>6119</v>
      </c>
      <c r="G285" s="48" t="s">
        <v>837</v>
      </c>
      <c r="H285" s="48" t="s">
        <v>6025</v>
      </c>
      <c r="I285" s="48" t="s">
        <v>6121</v>
      </c>
      <c r="J285" s="48" t="s">
        <v>6033</v>
      </c>
      <c r="K285" s="35" t="s">
        <v>6122</v>
      </c>
      <c r="L285" s="134"/>
      <c r="M285" s="134"/>
      <c r="N285" s="135"/>
      <c r="O285" s="135"/>
      <c r="P285" s="135"/>
      <c r="Q285" s="135"/>
      <c r="R285" s="135"/>
      <c r="S285" s="135"/>
      <c r="T285" s="135"/>
      <c r="U285" s="135"/>
      <c r="V285" s="135"/>
      <c r="W285" s="135"/>
      <c r="X285" s="135"/>
      <c r="Y285" s="135"/>
      <c r="Z285" s="135"/>
    </row>
    <row r="286" spans="1:26" ht="15.75" customHeight="1">
      <c r="A286" s="140">
        <v>50.25</v>
      </c>
      <c r="B286" s="48" t="s">
        <v>6123</v>
      </c>
      <c r="C286" s="48" t="s">
        <v>6124</v>
      </c>
      <c r="D286" s="48"/>
      <c r="E286" s="65" t="s">
        <v>6125</v>
      </c>
      <c r="F286" s="35" t="s">
        <v>6126</v>
      </c>
      <c r="G286" s="48" t="s">
        <v>837</v>
      </c>
      <c r="H286" s="48" t="s">
        <v>6025</v>
      </c>
      <c r="I286" s="48" t="s">
        <v>6127</v>
      </c>
      <c r="J286" s="48" t="s">
        <v>6033</v>
      </c>
      <c r="K286" s="35" t="s">
        <v>6128</v>
      </c>
      <c r="L286" s="134"/>
      <c r="M286" s="134"/>
      <c r="N286" s="135"/>
      <c r="O286" s="135"/>
      <c r="P286" s="135"/>
      <c r="Q286" s="135"/>
      <c r="R286" s="135"/>
      <c r="S286" s="135"/>
      <c r="T286" s="135"/>
      <c r="U286" s="135"/>
      <c r="V286" s="135"/>
      <c r="W286" s="135"/>
      <c r="X286" s="135"/>
      <c r="Y286" s="135"/>
      <c r="Z286" s="135"/>
    </row>
    <row r="287" spans="1:26" ht="15.75" customHeight="1">
      <c r="A287" s="141">
        <v>50.26</v>
      </c>
      <c r="B287" s="48" t="s">
        <v>6129</v>
      </c>
      <c r="C287" s="48" t="s">
        <v>6130</v>
      </c>
      <c r="D287" s="48"/>
      <c r="E287" s="65">
        <v>53</v>
      </c>
      <c r="F287" s="35" t="s">
        <v>6129</v>
      </c>
      <c r="G287" s="48" t="s">
        <v>6031</v>
      </c>
      <c r="H287" s="48" t="s">
        <v>6025</v>
      </c>
      <c r="I287" s="48" t="s">
        <v>6131</v>
      </c>
      <c r="J287" s="48" t="s">
        <v>6033</v>
      </c>
      <c r="K287" s="35" t="s">
        <v>6132</v>
      </c>
      <c r="L287" s="134"/>
      <c r="M287" s="134"/>
      <c r="N287" s="135"/>
      <c r="O287" s="135"/>
      <c r="P287" s="135"/>
      <c r="Q287" s="135"/>
      <c r="R287" s="135"/>
      <c r="S287" s="135"/>
      <c r="T287" s="135"/>
      <c r="U287" s="135"/>
      <c r="V287" s="135"/>
      <c r="W287" s="135"/>
      <c r="X287" s="135"/>
      <c r="Y287" s="135"/>
      <c r="Z287" s="135"/>
    </row>
    <row r="288" spans="1:26" ht="15.75" customHeight="1">
      <c r="A288" s="140">
        <v>50.27</v>
      </c>
      <c r="B288" s="48" t="s">
        <v>6133</v>
      </c>
      <c r="C288" s="48" t="s">
        <v>6022</v>
      </c>
      <c r="D288" s="48"/>
      <c r="E288" s="65" t="s">
        <v>6134</v>
      </c>
      <c r="F288" s="35" t="s">
        <v>6133</v>
      </c>
      <c r="G288" s="48" t="s">
        <v>837</v>
      </c>
      <c r="H288" s="48" t="s">
        <v>6025</v>
      </c>
      <c r="I288" s="48" t="s">
        <v>6135</v>
      </c>
      <c r="J288" s="48" t="s">
        <v>6033</v>
      </c>
      <c r="K288" s="35" t="s">
        <v>6136</v>
      </c>
      <c r="L288" s="134"/>
      <c r="M288" s="134"/>
      <c r="N288" s="135"/>
      <c r="O288" s="135"/>
      <c r="P288" s="135"/>
      <c r="Q288" s="135"/>
      <c r="R288" s="135"/>
      <c r="S288" s="135"/>
      <c r="T288" s="135"/>
      <c r="U288" s="135"/>
      <c r="V288" s="135"/>
      <c r="W288" s="135"/>
      <c r="X288" s="135"/>
      <c r="Y288" s="135"/>
      <c r="Z288" s="135"/>
    </row>
    <row r="289" spans="1:26" ht="15.75" customHeight="1">
      <c r="A289" s="141">
        <v>50.28</v>
      </c>
      <c r="B289" s="48" t="s">
        <v>6137</v>
      </c>
      <c r="C289" s="48" t="s">
        <v>6022</v>
      </c>
      <c r="D289" s="48"/>
      <c r="E289" s="65" t="s">
        <v>6138</v>
      </c>
      <c r="F289" s="35" t="s">
        <v>6137</v>
      </c>
      <c r="G289" s="48" t="s">
        <v>837</v>
      </c>
      <c r="H289" s="48" t="s">
        <v>6025</v>
      </c>
      <c r="I289" s="48" t="s">
        <v>6135</v>
      </c>
      <c r="J289" s="48" t="s">
        <v>6033</v>
      </c>
      <c r="K289" s="35" t="s">
        <v>6139</v>
      </c>
      <c r="L289" s="134"/>
      <c r="M289" s="134"/>
      <c r="N289" s="135"/>
      <c r="O289" s="135"/>
      <c r="P289" s="135"/>
      <c r="Q289" s="135"/>
      <c r="R289" s="135"/>
      <c r="S289" s="135"/>
      <c r="T289" s="135"/>
      <c r="U289" s="135"/>
      <c r="V289" s="135"/>
      <c r="W289" s="135"/>
      <c r="X289" s="135"/>
      <c r="Y289" s="135"/>
      <c r="Z289" s="135"/>
    </row>
    <row r="290" spans="1:26" ht="15.75" customHeight="1">
      <c r="A290" s="140">
        <v>50.29</v>
      </c>
      <c r="B290" s="48" t="s">
        <v>6140</v>
      </c>
      <c r="C290" s="48" t="s">
        <v>6141</v>
      </c>
      <c r="D290" s="48"/>
      <c r="E290" s="65" t="s">
        <v>6142</v>
      </c>
      <c r="F290" s="35" t="s">
        <v>6140</v>
      </c>
      <c r="G290" s="48" t="s">
        <v>837</v>
      </c>
      <c r="H290" s="48" t="s">
        <v>6025</v>
      </c>
      <c r="I290" s="48" t="s">
        <v>6143</v>
      </c>
      <c r="J290" s="48" t="s">
        <v>6033</v>
      </c>
      <c r="K290" s="35" t="s">
        <v>6144</v>
      </c>
      <c r="L290" s="134"/>
      <c r="M290" s="134"/>
      <c r="N290" s="135"/>
      <c r="O290" s="135"/>
      <c r="P290" s="135"/>
      <c r="Q290" s="135"/>
      <c r="R290" s="135"/>
      <c r="S290" s="135"/>
      <c r="T290" s="135"/>
      <c r="U290" s="135"/>
      <c r="V290" s="135"/>
      <c r="W290" s="135"/>
      <c r="X290" s="135"/>
      <c r="Y290" s="135"/>
      <c r="Z290" s="135"/>
    </row>
    <row r="291" spans="1:26" ht="15.75" customHeight="1">
      <c r="A291" s="141">
        <v>50.3</v>
      </c>
      <c r="B291" s="48" t="s">
        <v>6145</v>
      </c>
      <c r="C291" s="48" t="s">
        <v>6022</v>
      </c>
      <c r="D291" s="48"/>
      <c r="E291" s="65" t="s">
        <v>6146</v>
      </c>
      <c r="F291" s="35" t="s">
        <v>6145</v>
      </c>
      <c r="G291" s="48" t="s">
        <v>837</v>
      </c>
      <c r="H291" s="48" t="s">
        <v>6025</v>
      </c>
      <c r="I291" s="48" t="s">
        <v>6147</v>
      </c>
      <c r="J291" s="48" t="s">
        <v>6033</v>
      </c>
      <c r="K291" s="35" t="s">
        <v>6148</v>
      </c>
      <c r="L291" s="134"/>
      <c r="M291" s="134"/>
      <c r="N291" s="135"/>
      <c r="O291" s="135"/>
      <c r="P291" s="135"/>
      <c r="Q291" s="135"/>
      <c r="R291" s="135"/>
      <c r="S291" s="135"/>
      <c r="T291" s="135"/>
      <c r="U291" s="135"/>
      <c r="V291" s="135"/>
      <c r="W291" s="135"/>
      <c r="X291" s="135"/>
      <c r="Y291" s="135"/>
      <c r="Z291" s="135"/>
    </row>
    <row r="292" spans="1:26" ht="15.75" customHeight="1">
      <c r="A292" s="140">
        <v>50.31</v>
      </c>
      <c r="B292" s="48" t="s">
        <v>6149</v>
      </c>
      <c r="C292" s="48" t="s">
        <v>6150</v>
      </c>
      <c r="D292" s="48"/>
      <c r="E292" s="65" t="s">
        <v>6151</v>
      </c>
      <c r="F292" s="35" t="s">
        <v>6149</v>
      </c>
      <c r="G292" s="48"/>
      <c r="H292" s="48" t="s">
        <v>6152</v>
      </c>
      <c r="I292" s="48"/>
      <c r="J292" s="48" t="s">
        <v>6153</v>
      </c>
      <c r="K292" s="35"/>
      <c r="L292" s="134"/>
      <c r="M292" s="134"/>
      <c r="N292" s="135"/>
      <c r="O292" s="135"/>
      <c r="P292" s="135"/>
      <c r="Q292" s="135"/>
      <c r="R292" s="135"/>
      <c r="S292" s="135"/>
      <c r="T292" s="135"/>
      <c r="U292" s="135"/>
      <c r="V292" s="135"/>
      <c r="W292" s="135"/>
      <c r="X292" s="135"/>
      <c r="Y292" s="135"/>
      <c r="Z292" s="135"/>
    </row>
    <row r="293" spans="1:26" ht="15.75" customHeight="1">
      <c r="A293" s="141">
        <v>50.32</v>
      </c>
      <c r="B293" s="48" t="s">
        <v>6154</v>
      </c>
      <c r="C293" s="48" t="s">
        <v>6155</v>
      </c>
      <c r="D293" s="48"/>
      <c r="E293" s="65" t="s">
        <v>6156</v>
      </c>
      <c r="F293" s="35" t="s">
        <v>6154</v>
      </c>
      <c r="G293" s="48"/>
      <c r="H293" s="48" t="s">
        <v>6152</v>
      </c>
      <c r="I293" s="48"/>
      <c r="J293" s="48" t="s">
        <v>6157</v>
      </c>
      <c r="K293" s="35"/>
      <c r="L293" s="134"/>
      <c r="M293" s="134"/>
      <c r="N293" s="135"/>
      <c r="O293" s="135"/>
      <c r="P293" s="135"/>
      <c r="Q293" s="135"/>
      <c r="R293" s="135"/>
      <c r="S293" s="135"/>
      <c r="T293" s="135"/>
      <c r="U293" s="135"/>
      <c r="V293" s="135"/>
      <c r="W293" s="135"/>
      <c r="X293" s="135"/>
      <c r="Y293" s="135"/>
      <c r="Z293" s="135"/>
    </row>
    <row r="294" spans="1:26" ht="15.75" customHeight="1">
      <c r="A294" s="140">
        <v>50.33</v>
      </c>
      <c r="B294" s="48" t="s">
        <v>6158</v>
      </c>
      <c r="C294" s="48" t="s">
        <v>6159</v>
      </c>
      <c r="D294" s="48"/>
      <c r="E294" s="65" t="s">
        <v>6160</v>
      </c>
      <c r="F294" s="35" t="s">
        <v>6158</v>
      </c>
      <c r="G294" s="48"/>
      <c r="H294" s="48" t="s">
        <v>6152</v>
      </c>
      <c r="I294" s="48"/>
      <c r="J294" s="48" t="s">
        <v>6161</v>
      </c>
      <c r="K294" s="35"/>
      <c r="L294" s="134"/>
      <c r="M294" s="134"/>
      <c r="N294" s="135"/>
      <c r="O294" s="135"/>
      <c r="P294" s="135"/>
      <c r="Q294" s="135"/>
      <c r="R294" s="135"/>
      <c r="S294" s="135"/>
      <c r="T294" s="135"/>
      <c r="U294" s="135"/>
      <c r="V294" s="135"/>
      <c r="W294" s="135"/>
      <c r="X294" s="135"/>
      <c r="Y294" s="135"/>
      <c r="Z294" s="135"/>
    </row>
    <row r="295" spans="1:26" ht="15.75" customHeight="1">
      <c r="A295" s="141">
        <v>50.34</v>
      </c>
      <c r="B295" s="48" t="s">
        <v>6162</v>
      </c>
      <c r="C295" s="308" t="s">
        <v>6163</v>
      </c>
      <c r="D295" s="48"/>
      <c r="E295" s="313" t="s">
        <v>6164</v>
      </c>
      <c r="F295" s="35" t="s">
        <v>6162</v>
      </c>
      <c r="G295" s="308"/>
      <c r="H295" s="308" t="s">
        <v>5953</v>
      </c>
      <c r="I295" s="308"/>
      <c r="J295" s="308" t="s">
        <v>6165</v>
      </c>
      <c r="K295" s="314"/>
      <c r="L295" s="134"/>
      <c r="M295" s="134"/>
      <c r="N295" s="135"/>
      <c r="O295" s="135"/>
      <c r="P295" s="135"/>
      <c r="Q295" s="135"/>
      <c r="R295" s="135"/>
      <c r="S295" s="135"/>
      <c r="T295" s="135"/>
      <c r="U295" s="135"/>
      <c r="V295" s="135"/>
      <c r="W295" s="135"/>
      <c r="X295" s="135"/>
      <c r="Y295" s="135"/>
      <c r="Z295" s="135"/>
    </row>
    <row r="296" spans="1:26" ht="15.75" customHeight="1">
      <c r="A296" s="140">
        <v>50.35</v>
      </c>
      <c r="B296" s="48" t="s">
        <v>6166</v>
      </c>
      <c r="C296" s="309"/>
      <c r="D296" s="48"/>
      <c r="E296" s="309"/>
      <c r="F296" s="35" t="s">
        <v>6166</v>
      </c>
      <c r="G296" s="309"/>
      <c r="H296" s="309"/>
      <c r="I296" s="309"/>
      <c r="J296" s="309"/>
      <c r="K296" s="309"/>
      <c r="L296" s="134"/>
      <c r="M296" s="134"/>
      <c r="N296" s="135"/>
      <c r="O296" s="135"/>
      <c r="P296" s="135"/>
      <c r="Q296" s="135"/>
      <c r="R296" s="135"/>
      <c r="S296" s="135"/>
      <c r="T296" s="135"/>
      <c r="U296" s="135"/>
      <c r="V296" s="135"/>
      <c r="W296" s="135"/>
      <c r="X296" s="135"/>
      <c r="Y296" s="135"/>
      <c r="Z296" s="135"/>
    </row>
    <row r="297" spans="1:26" ht="15.75" customHeight="1">
      <c r="A297" s="141">
        <v>50.36</v>
      </c>
      <c r="B297" s="48" t="s">
        <v>6167</v>
      </c>
      <c r="C297" s="48" t="s">
        <v>6168</v>
      </c>
      <c r="D297" s="48"/>
      <c r="E297" s="65" t="s">
        <v>6169</v>
      </c>
      <c r="F297" s="35" t="s">
        <v>6167</v>
      </c>
      <c r="G297" s="48"/>
      <c r="H297" s="48" t="s">
        <v>5953</v>
      </c>
      <c r="I297" s="48"/>
      <c r="J297" s="48" t="s">
        <v>6170</v>
      </c>
      <c r="K297" s="35"/>
      <c r="L297" s="134"/>
      <c r="M297" s="134"/>
      <c r="N297" s="135"/>
      <c r="O297" s="135"/>
      <c r="P297" s="135"/>
      <c r="Q297" s="135"/>
      <c r="R297" s="135"/>
      <c r="S297" s="135"/>
      <c r="T297" s="135"/>
      <c r="U297" s="135"/>
      <c r="V297" s="135"/>
      <c r="W297" s="135"/>
      <c r="X297" s="135"/>
      <c r="Y297" s="135"/>
      <c r="Z297" s="135"/>
    </row>
    <row r="298" spans="1:26" ht="15.75" customHeight="1">
      <c r="A298" s="140">
        <v>50.37</v>
      </c>
      <c r="B298" s="48" t="s">
        <v>6171</v>
      </c>
      <c r="C298" s="48" t="s">
        <v>6172</v>
      </c>
      <c r="D298" s="48"/>
      <c r="E298" s="65" t="s">
        <v>6173</v>
      </c>
      <c r="F298" s="35" t="s">
        <v>6171</v>
      </c>
      <c r="G298" s="48" t="s">
        <v>5591</v>
      </c>
      <c r="H298" s="48" t="s">
        <v>5953</v>
      </c>
      <c r="I298" s="48"/>
      <c r="J298" s="48" t="s">
        <v>6174</v>
      </c>
      <c r="K298" s="35"/>
      <c r="L298" s="134"/>
      <c r="M298" s="134"/>
      <c r="N298" s="135"/>
      <c r="O298" s="135"/>
      <c r="P298" s="135"/>
      <c r="Q298" s="135"/>
      <c r="R298" s="135"/>
      <c r="S298" s="135"/>
      <c r="T298" s="135"/>
      <c r="U298" s="135"/>
      <c r="V298" s="135"/>
      <c r="W298" s="135"/>
      <c r="X298" s="135"/>
      <c r="Y298" s="135"/>
      <c r="Z298" s="135"/>
    </row>
    <row r="299" spans="1:26" ht="15.75" customHeight="1">
      <c r="A299" s="141">
        <v>50.38</v>
      </c>
      <c r="B299" s="48" t="s">
        <v>5950</v>
      </c>
      <c r="C299" s="48" t="s">
        <v>5951</v>
      </c>
      <c r="D299" s="48"/>
      <c r="E299" s="65" t="s">
        <v>5952</v>
      </c>
      <c r="F299" s="35" t="s">
        <v>5950</v>
      </c>
      <c r="G299" s="48" t="s">
        <v>5591</v>
      </c>
      <c r="H299" s="48" t="s">
        <v>5953</v>
      </c>
      <c r="I299" s="48"/>
      <c r="J299" s="48" t="s">
        <v>5954</v>
      </c>
      <c r="K299" s="35"/>
      <c r="L299" s="134"/>
      <c r="M299" s="134"/>
      <c r="N299" s="135"/>
      <c r="O299" s="135"/>
      <c r="P299" s="135"/>
      <c r="Q299" s="135"/>
      <c r="R299" s="135"/>
      <c r="S299" s="135"/>
      <c r="T299" s="135"/>
      <c r="U299" s="135"/>
      <c r="V299" s="135"/>
      <c r="W299" s="135"/>
      <c r="X299" s="135"/>
      <c r="Y299" s="135"/>
      <c r="Z299" s="135"/>
    </row>
    <row r="300" spans="1:26" ht="15.75" customHeight="1">
      <c r="A300" s="140">
        <v>50.39</v>
      </c>
      <c r="B300" s="48" t="s">
        <v>5955</v>
      </c>
      <c r="C300" s="48" t="s">
        <v>5956</v>
      </c>
      <c r="D300" s="48"/>
      <c r="E300" s="65" t="s">
        <v>5957</v>
      </c>
      <c r="F300" s="35" t="s">
        <v>5955</v>
      </c>
      <c r="G300" s="48" t="s">
        <v>5591</v>
      </c>
      <c r="H300" s="48" t="s">
        <v>5953</v>
      </c>
      <c r="I300" s="48"/>
      <c r="J300" s="48" t="s">
        <v>5958</v>
      </c>
      <c r="K300" s="35"/>
      <c r="L300" s="134"/>
      <c r="M300" s="134"/>
      <c r="N300" s="135"/>
      <c r="O300" s="135"/>
      <c r="P300" s="135"/>
      <c r="Q300" s="135"/>
      <c r="R300" s="135"/>
      <c r="S300" s="135"/>
      <c r="T300" s="135"/>
      <c r="U300" s="135"/>
      <c r="V300" s="135"/>
      <c r="W300" s="135"/>
      <c r="X300" s="135"/>
      <c r="Y300" s="135"/>
      <c r="Z300" s="135"/>
    </row>
    <row r="301" spans="1:26" ht="15.75" customHeight="1">
      <c r="A301" s="141">
        <v>50.4</v>
      </c>
      <c r="B301" s="48" t="s">
        <v>5959</v>
      </c>
      <c r="C301" s="48" t="s">
        <v>5960</v>
      </c>
      <c r="D301" s="48"/>
      <c r="E301" s="65" t="s">
        <v>5961</v>
      </c>
      <c r="F301" s="35" t="s">
        <v>5959</v>
      </c>
      <c r="G301" s="48" t="s">
        <v>5591</v>
      </c>
      <c r="H301" s="48" t="s">
        <v>5953</v>
      </c>
      <c r="I301" s="48"/>
      <c r="J301" s="48" t="s">
        <v>5962</v>
      </c>
      <c r="K301" s="35"/>
      <c r="L301" s="134"/>
      <c r="M301" s="134"/>
      <c r="N301" s="135"/>
      <c r="O301" s="135"/>
      <c r="P301" s="135"/>
      <c r="Q301" s="135"/>
      <c r="R301" s="135"/>
      <c r="S301" s="135"/>
      <c r="T301" s="135"/>
      <c r="U301" s="135"/>
      <c r="V301" s="135"/>
      <c r="W301" s="135"/>
      <c r="X301" s="135"/>
      <c r="Y301" s="135"/>
      <c r="Z301" s="135"/>
    </row>
    <row r="302" spans="1:26" ht="15.75" customHeight="1">
      <c r="A302" s="140">
        <v>50.41</v>
      </c>
      <c r="B302" s="48" t="s">
        <v>5963</v>
      </c>
      <c r="C302" s="48" t="s">
        <v>5964</v>
      </c>
      <c r="D302" s="48"/>
      <c r="E302" s="65" t="s">
        <v>5965</v>
      </c>
      <c r="F302" s="35" t="s">
        <v>5963</v>
      </c>
      <c r="G302" s="48" t="s">
        <v>5591</v>
      </c>
      <c r="H302" s="48" t="s">
        <v>5953</v>
      </c>
      <c r="I302" s="48"/>
      <c r="J302" s="48" t="s">
        <v>5966</v>
      </c>
      <c r="K302" s="35"/>
      <c r="L302" s="134"/>
      <c r="M302" s="134"/>
      <c r="N302" s="135"/>
      <c r="O302" s="135"/>
      <c r="P302" s="135"/>
      <c r="Q302" s="135"/>
      <c r="R302" s="135"/>
      <c r="S302" s="135"/>
      <c r="T302" s="135"/>
      <c r="U302" s="135"/>
      <c r="V302" s="135"/>
      <c r="W302" s="135"/>
      <c r="X302" s="135"/>
      <c r="Y302" s="135"/>
      <c r="Z302" s="135"/>
    </row>
    <row r="303" spans="1:26" ht="15.75" customHeight="1">
      <c r="A303" s="141">
        <v>50.42</v>
      </c>
      <c r="B303" s="48" t="s">
        <v>5967</v>
      </c>
      <c r="C303" s="48" t="s">
        <v>5968</v>
      </c>
      <c r="D303" s="48"/>
      <c r="E303" s="65" t="s">
        <v>5969</v>
      </c>
      <c r="F303" s="35" t="s">
        <v>5967</v>
      </c>
      <c r="G303" s="48" t="s">
        <v>5591</v>
      </c>
      <c r="H303" s="48" t="s">
        <v>5953</v>
      </c>
      <c r="I303" s="48"/>
      <c r="J303" s="48" t="s">
        <v>5970</v>
      </c>
      <c r="K303" s="35"/>
      <c r="L303" s="134"/>
      <c r="M303" s="134"/>
      <c r="N303" s="135"/>
      <c r="O303" s="135"/>
      <c r="P303" s="135"/>
      <c r="Q303" s="135"/>
      <c r="R303" s="135"/>
      <c r="S303" s="135"/>
      <c r="T303" s="135"/>
      <c r="U303" s="135"/>
      <c r="V303" s="135"/>
      <c r="W303" s="135"/>
      <c r="X303" s="135"/>
      <c r="Y303" s="135"/>
      <c r="Z303" s="135"/>
    </row>
    <row r="304" spans="1:26" ht="15.75" customHeight="1">
      <c r="A304" s="140">
        <v>50.43</v>
      </c>
      <c r="B304" s="48" t="s">
        <v>5971</v>
      </c>
      <c r="C304" s="48" t="s">
        <v>5968</v>
      </c>
      <c r="D304" s="48"/>
      <c r="E304" s="65" t="s">
        <v>5972</v>
      </c>
      <c r="F304" s="35" t="s">
        <v>5971</v>
      </c>
      <c r="G304" s="48" t="s">
        <v>5591</v>
      </c>
      <c r="H304" s="48" t="s">
        <v>5953</v>
      </c>
      <c r="I304" s="48"/>
      <c r="J304" s="48" t="s">
        <v>5973</v>
      </c>
      <c r="K304" s="35"/>
      <c r="L304" s="134"/>
      <c r="M304" s="134" t="s">
        <v>5974</v>
      </c>
      <c r="N304" s="135"/>
      <c r="O304" s="135"/>
      <c r="P304" s="135"/>
      <c r="Q304" s="135"/>
      <c r="R304" s="135"/>
      <c r="S304" s="135"/>
      <c r="T304" s="135"/>
      <c r="U304" s="135"/>
      <c r="V304" s="135"/>
      <c r="W304" s="135"/>
      <c r="X304" s="135"/>
      <c r="Y304" s="135"/>
      <c r="Z304" s="135"/>
    </row>
    <row r="305" spans="1:26" ht="15.75" customHeight="1">
      <c r="A305" s="141">
        <v>50.44</v>
      </c>
      <c r="B305" s="48" t="s">
        <v>5975</v>
      </c>
      <c r="C305" s="48" t="s">
        <v>5976</v>
      </c>
      <c r="D305" s="48"/>
      <c r="E305" s="65" t="s">
        <v>5977</v>
      </c>
      <c r="F305" s="35" t="s">
        <v>5975</v>
      </c>
      <c r="G305" s="48" t="s">
        <v>5591</v>
      </c>
      <c r="H305" s="48" t="s">
        <v>5978</v>
      </c>
      <c r="I305" s="48"/>
      <c r="J305" s="48" t="s">
        <v>5979</v>
      </c>
      <c r="K305" s="35"/>
      <c r="L305" s="134"/>
      <c r="M305" s="134"/>
      <c r="N305" s="135"/>
      <c r="O305" s="135"/>
      <c r="P305" s="135"/>
      <c r="Q305" s="135"/>
      <c r="R305" s="135"/>
      <c r="S305" s="135"/>
      <c r="T305" s="135"/>
      <c r="U305" s="135"/>
      <c r="V305" s="135"/>
      <c r="W305" s="135"/>
      <c r="X305" s="135"/>
      <c r="Y305" s="135"/>
      <c r="Z305" s="135"/>
    </row>
    <row r="306" spans="1:26" ht="15.75" customHeight="1">
      <c r="A306" s="140">
        <v>50.45</v>
      </c>
      <c r="B306" s="48" t="s">
        <v>5980</v>
      </c>
      <c r="C306" s="48" t="s">
        <v>5981</v>
      </c>
      <c r="D306" s="48"/>
      <c r="E306" s="65" t="s">
        <v>5982</v>
      </c>
      <c r="F306" s="35" t="s">
        <v>5980</v>
      </c>
      <c r="G306" s="48" t="s">
        <v>5591</v>
      </c>
      <c r="H306" s="48" t="s">
        <v>5978</v>
      </c>
      <c r="I306" s="48"/>
      <c r="J306" s="48" t="s">
        <v>5983</v>
      </c>
      <c r="K306" s="35"/>
      <c r="L306" s="134"/>
      <c r="M306" s="134"/>
      <c r="N306" s="135"/>
      <c r="O306" s="135"/>
      <c r="P306" s="135"/>
      <c r="Q306" s="135"/>
      <c r="R306" s="135"/>
      <c r="S306" s="135"/>
      <c r="T306" s="135"/>
      <c r="U306" s="135"/>
      <c r="V306" s="135"/>
      <c r="W306" s="135"/>
      <c r="X306" s="135"/>
      <c r="Y306" s="135"/>
      <c r="Z306" s="135"/>
    </row>
    <row r="307" spans="1:26" ht="15.75" customHeight="1">
      <c r="A307" s="141">
        <v>50.46</v>
      </c>
      <c r="B307" s="48" t="s">
        <v>5984</v>
      </c>
      <c r="C307" s="48" t="s">
        <v>5985</v>
      </c>
      <c r="D307" s="48"/>
      <c r="E307" s="65" t="s">
        <v>5986</v>
      </c>
      <c r="F307" s="35" t="s">
        <v>5984</v>
      </c>
      <c r="G307" s="48" t="s">
        <v>5591</v>
      </c>
      <c r="H307" s="48" t="s">
        <v>5978</v>
      </c>
      <c r="I307" s="48"/>
      <c r="J307" s="48" t="s">
        <v>5987</v>
      </c>
      <c r="K307" s="35"/>
      <c r="L307" s="134"/>
      <c r="M307" s="134"/>
      <c r="N307" s="135"/>
      <c r="O307" s="135"/>
      <c r="P307" s="135"/>
      <c r="Q307" s="135"/>
      <c r="R307" s="135"/>
      <c r="S307" s="135"/>
      <c r="T307" s="135"/>
      <c r="U307" s="135"/>
      <c r="V307" s="135"/>
      <c r="W307" s="135"/>
      <c r="X307" s="135"/>
      <c r="Y307" s="135"/>
      <c r="Z307" s="135"/>
    </row>
    <row r="308" spans="1:26" ht="15.75" customHeight="1">
      <c r="A308" s="140">
        <v>50.47</v>
      </c>
      <c r="B308" s="48" t="s">
        <v>5988</v>
      </c>
      <c r="C308" s="48" t="s">
        <v>5989</v>
      </c>
      <c r="D308" s="48"/>
      <c r="E308" s="65" t="s">
        <v>5990</v>
      </c>
      <c r="F308" s="35" t="s">
        <v>5988</v>
      </c>
      <c r="G308" s="48"/>
      <c r="H308" s="48" t="s">
        <v>5978</v>
      </c>
      <c r="I308" s="48"/>
      <c r="J308" s="48" t="s">
        <v>5991</v>
      </c>
      <c r="K308" s="35"/>
      <c r="L308" s="134"/>
      <c r="M308" s="134"/>
      <c r="N308" s="135"/>
      <c r="O308" s="135"/>
      <c r="P308" s="135"/>
      <c r="Q308" s="135"/>
      <c r="R308" s="135"/>
      <c r="S308" s="135"/>
      <c r="T308" s="135"/>
      <c r="U308" s="135"/>
      <c r="V308" s="135"/>
      <c r="W308" s="135"/>
      <c r="X308" s="135"/>
      <c r="Y308" s="135"/>
      <c r="Z308" s="135"/>
    </row>
    <row r="309" spans="1:26" ht="15.75" customHeight="1">
      <c r="A309" s="140">
        <v>50.48</v>
      </c>
      <c r="B309" s="48" t="s">
        <v>5992</v>
      </c>
      <c r="C309" s="142" t="s">
        <v>5993</v>
      </c>
      <c r="D309" s="48"/>
      <c r="E309" s="65" t="s">
        <v>5994</v>
      </c>
      <c r="F309" s="35" t="s">
        <v>5992</v>
      </c>
      <c r="G309" s="48"/>
      <c r="H309" s="48" t="s">
        <v>5978</v>
      </c>
      <c r="I309" s="48"/>
      <c r="J309" s="48" t="s">
        <v>5995</v>
      </c>
      <c r="K309" s="35"/>
      <c r="L309" s="134"/>
      <c r="M309" s="134"/>
      <c r="N309" s="135"/>
      <c r="O309" s="135"/>
      <c r="P309" s="135"/>
      <c r="Q309" s="135"/>
      <c r="R309" s="135"/>
      <c r="S309" s="135"/>
      <c r="T309" s="135"/>
      <c r="U309" s="135"/>
      <c r="V309" s="135"/>
      <c r="W309" s="135"/>
      <c r="X309" s="135"/>
      <c r="Y309" s="135"/>
      <c r="Z309" s="135"/>
    </row>
    <row r="310" spans="1:26" ht="15.75" customHeight="1">
      <c r="A310" s="40" t="s">
        <v>4767</v>
      </c>
      <c r="B310" s="62" t="s">
        <v>4768</v>
      </c>
      <c r="C310" s="40">
        <f>C311+C325+C326+C327+C328+C335+C336+C337+C338+C340+C354+C355</f>
        <v>19</v>
      </c>
      <c r="D310" s="40">
        <f t="shared" ref="D310:E310" si="33">D311+D325+D326+D327+D328+D335+D336+D337+D338+D340+D354+D356</f>
        <v>4</v>
      </c>
      <c r="E310" s="40">
        <f t="shared" si="33"/>
        <v>1070.6399999999999</v>
      </c>
      <c r="F310" s="40"/>
      <c r="G310" s="40"/>
      <c r="H310" s="40">
        <f t="shared" ref="H310:J310" si="34">H311+H325+H326+H327+H328+H335+H336+H337+H338+H340+H354+H356</f>
        <v>4</v>
      </c>
      <c r="I310" s="40">
        <f t="shared" si="34"/>
        <v>4</v>
      </c>
      <c r="J310" s="40">
        <f t="shared" si="34"/>
        <v>4</v>
      </c>
      <c r="K310" s="40"/>
      <c r="L310" s="59"/>
      <c r="M310" s="59"/>
      <c r="N310" s="76"/>
      <c r="O310" s="76"/>
      <c r="P310" s="76"/>
      <c r="Q310" s="76"/>
      <c r="R310" s="76"/>
      <c r="S310" s="76"/>
      <c r="T310" s="76"/>
      <c r="U310" s="76"/>
      <c r="V310" s="76"/>
      <c r="W310" s="76"/>
      <c r="X310" s="76"/>
      <c r="Y310" s="76"/>
      <c r="Z310" s="76"/>
    </row>
    <row r="311" spans="1:26" ht="15.75" customHeight="1">
      <c r="A311" s="40" t="s">
        <v>4769</v>
      </c>
      <c r="B311" s="62" t="s">
        <v>4770</v>
      </c>
      <c r="C311" s="40">
        <f>C312+C314+C319+C323</f>
        <v>9</v>
      </c>
      <c r="D311" s="40"/>
      <c r="E311" s="40">
        <f>E312+E314+E319+E323</f>
        <v>772.1</v>
      </c>
      <c r="F311" s="45"/>
      <c r="G311" s="45"/>
      <c r="H311" s="45"/>
      <c r="I311" s="45"/>
      <c r="J311" s="45"/>
      <c r="K311" s="35"/>
      <c r="L311" s="59"/>
      <c r="M311" s="59"/>
      <c r="N311" s="76"/>
      <c r="O311" s="76"/>
      <c r="P311" s="76"/>
      <c r="Q311" s="76"/>
      <c r="R311" s="76"/>
      <c r="S311" s="76"/>
      <c r="T311" s="76"/>
      <c r="U311" s="76"/>
      <c r="V311" s="76"/>
      <c r="W311" s="76"/>
      <c r="X311" s="76"/>
      <c r="Y311" s="76"/>
      <c r="Z311" s="76"/>
    </row>
    <row r="312" spans="1:26" ht="15.75" customHeight="1">
      <c r="A312" s="43" t="s">
        <v>35</v>
      </c>
      <c r="B312" s="44" t="s">
        <v>4842</v>
      </c>
      <c r="C312" s="45">
        <f>COUNTA(C313)</f>
        <v>1</v>
      </c>
      <c r="D312" s="45"/>
      <c r="E312" s="92">
        <f>E313</f>
        <v>124.8</v>
      </c>
      <c r="F312" s="45"/>
      <c r="G312" s="45"/>
      <c r="H312" s="45"/>
      <c r="I312" s="45"/>
      <c r="J312" s="45"/>
      <c r="K312" s="38"/>
      <c r="L312" s="59"/>
      <c r="M312" s="59"/>
      <c r="N312" s="76"/>
      <c r="O312" s="76"/>
      <c r="P312" s="76"/>
      <c r="Q312" s="76"/>
      <c r="R312" s="76"/>
      <c r="S312" s="76"/>
      <c r="T312" s="76"/>
      <c r="U312" s="76"/>
      <c r="V312" s="76"/>
      <c r="W312" s="76"/>
      <c r="X312" s="76"/>
      <c r="Y312" s="76"/>
      <c r="Z312" s="76"/>
    </row>
    <row r="313" spans="1:26" ht="15.75" customHeight="1">
      <c r="A313" s="41">
        <v>1</v>
      </c>
      <c r="B313" s="34" t="s">
        <v>6175</v>
      </c>
      <c r="C313" s="41" t="s">
        <v>6176</v>
      </c>
      <c r="D313" s="41" t="s">
        <v>6177</v>
      </c>
      <c r="E313" s="143">
        <v>124.8</v>
      </c>
      <c r="F313" s="41" t="s">
        <v>296</v>
      </c>
      <c r="G313" s="41" t="s">
        <v>1569</v>
      </c>
      <c r="H313" s="41" t="s">
        <v>6178</v>
      </c>
      <c r="I313" s="41" t="s">
        <v>6179</v>
      </c>
      <c r="J313" s="41" t="s">
        <v>6180</v>
      </c>
      <c r="K313" s="38"/>
      <c r="L313" s="59"/>
      <c r="M313" s="59"/>
      <c r="N313" s="76"/>
      <c r="O313" s="76"/>
      <c r="P313" s="76"/>
      <c r="Q313" s="76"/>
      <c r="R313" s="76"/>
      <c r="S313" s="76"/>
      <c r="T313" s="76"/>
      <c r="U313" s="76"/>
      <c r="V313" s="76"/>
      <c r="W313" s="76"/>
      <c r="X313" s="76"/>
      <c r="Y313" s="76"/>
      <c r="Z313" s="76"/>
    </row>
    <row r="314" spans="1:26" ht="15.75" customHeight="1">
      <c r="A314" s="43" t="s">
        <v>2041</v>
      </c>
      <c r="B314" s="44" t="s">
        <v>4771</v>
      </c>
      <c r="C314" s="45">
        <f>COUNTA(C315:C318)</f>
        <v>4</v>
      </c>
      <c r="D314" s="45"/>
      <c r="E314" s="92">
        <f>SUM(E315:E318)</f>
        <v>512.58000000000004</v>
      </c>
      <c r="F314" s="35"/>
      <c r="G314" s="35"/>
      <c r="H314" s="35"/>
      <c r="I314" s="35"/>
      <c r="J314" s="35"/>
      <c r="K314" s="38"/>
      <c r="L314" s="59"/>
      <c r="M314" s="59"/>
      <c r="N314" s="76"/>
      <c r="O314" s="76"/>
      <c r="P314" s="76"/>
      <c r="Q314" s="76"/>
      <c r="R314" s="76"/>
      <c r="S314" s="76"/>
      <c r="T314" s="76"/>
      <c r="U314" s="76"/>
      <c r="V314" s="76"/>
      <c r="W314" s="76"/>
      <c r="X314" s="76"/>
      <c r="Y314" s="76"/>
      <c r="Z314" s="76"/>
    </row>
    <row r="315" spans="1:26" ht="63.75" customHeight="1">
      <c r="A315" s="41">
        <v>1</v>
      </c>
      <c r="B315" s="34" t="s">
        <v>6181</v>
      </c>
      <c r="C315" s="41" t="s">
        <v>6182</v>
      </c>
      <c r="D315" s="41" t="s">
        <v>6183</v>
      </c>
      <c r="E315" s="143">
        <v>24.47</v>
      </c>
      <c r="F315" s="41" t="s">
        <v>6184</v>
      </c>
      <c r="G315" s="41" t="s">
        <v>6185</v>
      </c>
      <c r="H315" s="41" t="s">
        <v>6178</v>
      </c>
      <c r="I315" s="41" t="s">
        <v>6186</v>
      </c>
      <c r="J315" s="41" t="s">
        <v>6187</v>
      </c>
      <c r="K315" s="38"/>
      <c r="L315" s="59"/>
      <c r="M315" s="59"/>
      <c r="N315" s="76"/>
      <c r="O315" s="76"/>
      <c r="P315" s="76"/>
      <c r="Q315" s="76"/>
      <c r="R315" s="76"/>
      <c r="S315" s="76"/>
      <c r="T315" s="76"/>
      <c r="U315" s="76"/>
      <c r="V315" s="76"/>
      <c r="W315" s="76"/>
      <c r="X315" s="76"/>
      <c r="Y315" s="76"/>
      <c r="Z315" s="76"/>
    </row>
    <row r="316" spans="1:26" ht="51" customHeight="1">
      <c r="A316" s="41">
        <v>2</v>
      </c>
      <c r="B316" s="34" t="s">
        <v>6188</v>
      </c>
      <c r="C316" s="41" t="s">
        <v>6189</v>
      </c>
      <c r="D316" s="41" t="s">
        <v>6190</v>
      </c>
      <c r="E316" s="143">
        <v>355.15</v>
      </c>
      <c r="F316" s="41" t="s">
        <v>6191</v>
      </c>
      <c r="G316" s="41" t="s">
        <v>1569</v>
      </c>
      <c r="H316" s="41" t="s">
        <v>6178</v>
      </c>
      <c r="I316" s="41" t="s">
        <v>6186</v>
      </c>
      <c r="J316" s="41" t="s">
        <v>6187</v>
      </c>
      <c r="K316" s="38"/>
      <c r="L316" s="59"/>
      <c r="M316" s="59"/>
      <c r="N316" s="76"/>
      <c r="O316" s="76"/>
      <c r="P316" s="76"/>
      <c r="Q316" s="76"/>
      <c r="R316" s="76"/>
      <c r="S316" s="76"/>
      <c r="T316" s="76"/>
      <c r="U316" s="76"/>
      <c r="V316" s="76"/>
      <c r="W316" s="76"/>
      <c r="X316" s="76"/>
      <c r="Y316" s="76"/>
      <c r="Z316" s="76"/>
    </row>
    <row r="317" spans="1:26" ht="37.5" customHeight="1">
      <c r="A317" s="41">
        <v>3</v>
      </c>
      <c r="B317" s="34" t="s">
        <v>6192</v>
      </c>
      <c r="C317" s="41" t="s">
        <v>6193</v>
      </c>
      <c r="D317" s="41" t="s">
        <v>6194</v>
      </c>
      <c r="E317" s="143">
        <v>106.7</v>
      </c>
      <c r="F317" s="41" t="s">
        <v>4776</v>
      </c>
      <c r="G317" s="41" t="s">
        <v>6195</v>
      </c>
      <c r="H317" s="41" t="s">
        <v>6196</v>
      </c>
      <c r="I317" s="41" t="s">
        <v>6197</v>
      </c>
      <c r="J317" s="41" t="s">
        <v>6198</v>
      </c>
      <c r="K317" s="38"/>
      <c r="L317" s="59"/>
      <c r="M317" s="59"/>
      <c r="N317" s="76"/>
      <c r="O317" s="76"/>
      <c r="P317" s="76"/>
      <c r="Q317" s="76"/>
      <c r="R317" s="76"/>
      <c r="S317" s="76"/>
      <c r="T317" s="76"/>
      <c r="U317" s="76"/>
      <c r="V317" s="76"/>
      <c r="W317" s="76"/>
      <c r="X317" s="76"/>
      <c r="Y317" s="76"/>
      <c r="Z317" s="76"/>
    </row>
    <row r="318" spans="1:26" ht="39" customHeight="1">
      <c r="A318" s="41">
        <v>4</v>
      </c>
      <c r="B318" s="34" t="s">
        <v>6199</v>
      </c>
      <c r="C318" s="41" t="s">
        <v>6200</v>
      </c>
      <c r="D318" s="41" t="s">
        <v>6201</v>
      </c>
      <c r="E318" s="143">
        <v>26.26</v>
      </c>
      <c r="F318" s="41" t="s">
        <v>6184</v>
      </c>
      <c r="G318" s="41" t="s">
        <v>6202</v>
      </c>
      <c r="H318" s="41" t="s">
        <v>6203</v>
      </c>
      <c r="I318" s="41" t="s">
        <v>6204</v>
      </c>
      <c r="J318" s="41" t="s">
        <v>6205</v>
      </c>
      <c r="K318" s="38"/>
      <c r="L318" s="59"/>
      <c r="M318" s="59"/>
      <c r="N318" s="76"/>
      <c r="O318" s="76"/>
      <c r="P318" s="76"/>
      <c r="Q318" s="76"/>
      <c r="R318" s="76"/>
      <c r="S318" s="76"/>
      <c r="T318" s="76"/>
      <c r="U318" s="76"/>
      <c r="V318" s="76"/>
      <c r="W318" s="76"/>
      <c r="X318" s="76"/>
      <c r="Y318" s="76"/>
      <c r="Z318" s="76"/>
    </row>
    <row r="319" spans="1:26" ht="15.75" customHeight="1">
      <c r="A319" s="43" t="s">
        <v>3561</v>
      </c>
      <c r="B319" s="44" t="s">
        <v>4822</v>
      </c>
      <c r="C319" s="45">
        <f>COUNTA(C320:C322)</f>
        <v>3</v>
      </c>
      <c r="D319" s="45"/>
      <c r="E319" s="92">
        <f>SUM(E320:E322)</f>
        <v>125.07</v>
      </c>
      <c r="F319" s="45"/>
      <c r="G319" s="45"/>
      <c r="H319" s="45"/>
      <c r="I319" s="45"/>
      <c r="J319" s="35"/>
      <c r="K319" s="38"/>
      <c r="L319" s="59"/>
      <c r="M319" s="59"/>
      <c r="N319" s="76"/>
      <c r="O319" s="76"/>
      <c r="P319" s="76"/>
      <c r="Q319" s="76"/>
      <c r="R319" s="76"/>
      <c r="S319" s="76"/>
      <c r="T319" s="76"/>
      <c r="U319" s="76"/>
      <c r="V319" s="76"/>
      <c r="W319" s="76"/>
      <c r="X319" s="76"/>
      <c r="Y319" s="76"/>
      <c r="Z319" s="76"/>
    </row>
    <row r="320" spans="1:26" ht="15.75" customHeight="1">
      <c r="A320" s="41">
        <v>1</v>
      </c>
      <c r="B320" s="34" t="s">
        <v>6206</v>
      </c>
      <c r="C320" s="41" t="s">
        <v>5236</v>
      </c>
      <c r="D320" s="41" t="s">
        <v>6207</v>
      </c>
      <c r="E320" s="143">
        <v>58.07</v>
      </c>
      <c r="F320" s="41" t="s">
        <v>4800</v>
      </c>
      <c r="G320" s="41" t="s">
        <v>6208</v>
      </c>
      <c r="H320" s="41" t="s">
        <v>6209</v>
      </c>
      <c r="I320" s="41" t="s">
        <v>6210</v>
      </c>
      <c r="J320" s="41" t="s">
        <v>6211</v>
      </c>
      <c r="K320" s="38"/>
      <c r="L320" s="59"/>
      <c r="M320" s="59"/>
      <c r="N320" s="76"/>
      <c r="O320" s="76"/>
      <c r="P320" s="76"/>
      <c r="Q320" s="76"/>
      <c r="R320" s="76"/>
      <c r="S320" s="76"/>
      <c r="T320" s="76"/>
      <c r="U320" s="76"/>
      <c r="V320" s="76"/>
      <c r="W320" s="76"/>
      <c r="X320" s="76"/>
      <c r="Y320" s="76"/>
      <c r="Z320" s="76"/>
    </row>
    <row r="321" spans="1:26" ht="15.75" customHeight="1">
      <c r="A321" s="41">
        <v>2</v>
      </c>
      <c r="B321" s="34" t="s">
        <v>6212</v>
      </c>
      <c r="C321" s="41" t="s">
        <v>6213</v>
      </c>
      <c r="D321" s="41" t="s">
        <v>6214</v>
      </c>
      <c r="E321" s="143">
        <v>48</v>
      </c>
      <c r="F321" s="41" t="s">
        <v>4800</v>
      </c>
      <c r="G321" s="41" t="s">
        <v>6215</v>
      </c>
      <c r="H321" s="41" t="s">
        <v>6203</v>
      </c>
      <c r="I321" s="41" t="s">
        <v>6216</v>
      </c>
      <c r="J321" s="41" t="s">
        <v>6205</v>
      </c>
      <c r="K321" s="38"/>
      <c r="L321" s="59"/>
      <c r="M321" s="59"/>
      <c r="N321" s="76"/>
      <c r="O321" s="76"/>
      <c r="P321" s="76"/>
      <c r="Q321" s="76"/>
      <c r="R321" s="76"/>
      <c r="S321" s="76"/>
      <c r="T321" s="76"/>
      <c r="U321" s="76"/>
      <c r="V321" s="76"/>
      <c r="W321" s="76"/>
      <c r="X321" s="76"/>
      <c r="Y321" s="76"/>
      <c r="Z321" s="76"/>
    </row>
    <row r="322" spans="1:26" ht="15.75" customHeight="1">
      <c r="A322" s="41">
        <v>3</v>
      </c>
      <c r="B322" s="34" t="s">
        <v>6217</v>
      </c>
      <c r="C322" s="41" t="s">
        <v>6218</v>
      </c>
      <c r="D322" s="41" t="s">
        <v>6219</v>
      </c>
      <c r="E322" s="143">
        <v>19</v>
      </c>
      <c r="F322" s="41" t="s">
        <v>4800</v>
      </c>
      <c r="G322" s="41" t="s">
        <v>6220</v>
      </c>
      <c r="H322" s="41" t="s">
        <v>6203</v>
      </c>
      <c r="I322" s="41" t="s">
        <v>6216</v>
      </c>
      <c r="J322" s="41" t="s">
        <v>6221</v>
      </c>
      <c r="K322" s="38"/>
      <c r="L322" s="59"/>
      <c r="M322" s="59"/>
      <c r="N322" s="76"/>
      <c r="O322" s="76"/>
      <c r="P322" s="76"/>
      <c r="Q322" s="76"/>
      <c r="R322" s="76"/>
      <c r="S322" s="76"/>
      <c r="T322" s="76"/>
      <c r="U322" s="76"/>
      <c r="V322" s="76"/>
      <c r="W322" s="76"/>
      <c r="X322" s="76"/>
      <c r="Y322" s="76"/>
      <c r="Z322" s="76"/>
    </row>
    <row r="323" spans="1:26" ht="15.75" customHeight="1">
      <c r="A323" s="43" t="s">
        <v>3565</v>
      </c>
      <c r="B323" s="44" t="s">
        <v>6222</v>
      </c>
      <c r="C323" s="45">
        <f>COUNTA(C324)</f>
        <v>1</v>
      </c>
      <c r="D323" s="45"/>
      <c r="E323" s="92">
        <f>E324</f>
        <v>9.65</v>
      </c>
      <c r="F323" s="35"/>
      <c r="G323" s="35"/>
      <c r="H323" s="35"/>
      <c r="I323" s="35"/>
      <c r="J323" s="35"/>
      <c r="K323" s="38"/>
      <c r="L323" s="59"/>
      <c r="M323" s="59"/>
      <c r="N323" s="76"/>
      <c r="O323" s="76"/>
      <c r="P323" s="76"/>
      <c r="Q323" s="76"/>
      <c r="R323" s="76"/>
      <c r="S323" s="76"/>
      <c r="T323" s="76"/>
      <c r="U323" s="76"/>
      <c r="V323" s="76"/>
      <c r="W323" s="76"/>
      <c r="X323" s="76"/>
      <c r="Y323" s="76"/>
      <c r="Z323" s="76"/>
    </row>
    <row r="324" spans="1:26" ht="58.5" customHeight="1">
      <c r="A324" s="41">
        <v>1</v>
      </c>
      <c r="B324" s="34" t="s">
        <v>6223</v>
      </c>
      <c r="C324" s="41" t="s">
        <v>6224</v>
      </c>
      <c r="D324" s="41" t="s">
        <v>6225</v>
      </c>
      <c r="E324" s="143">
        <v>9.65</v>
      </c>
      <c r="F324" s="41" t="s">
        <v>140</v>
      </c>
      <c r="G324" s="41" t="s">
        <v>6226</v>
      </c>
      <c r="H324" s="41" t="s">
        <v>6227</v>
      </c>
      <c r="I324" s="41" t="s">
        <v>6228</v>
      </c>
      <c r="J324" s="41" t="s">
        <v>6229</v>
      </c>
      <c r="K324" s="38"/>
      <c r="L324" s="59"/>
      <c r="M324" s="59"/>
      <c r="N324" s="76"/>
      <c r="O324" s="76"/>
      <c r="P324" s="76"/>
      <c r="Q324" s="76"/>
      <c r="R324" s="76"/>
      <c r="S324" s="76"/>
      <c r="T324" s="76"/>
      <c r="U324" s="76"/>
      <c r="V324" s="76"/>
      <c r="W324" s="76"/>
      <c r="X324" s="76"/>
      <c r="Y324" s="76"/>
      <c r="Z324" s="76"/>
    </row>
    <row r="325" spans="1:26" ht="15.75" customHeight="1">
      <c r="A325" s="35" t="s">
        <v>4860</v>
      </c>
      <c r="B325" s="62" t="s">
        <v>4861</v>
      </c>
      <c r="C325" s="45"/>
      <c r="D325" s="45"/>
      <c r="E325" s="92"/>
      <c r="F325" s="45"/>
      <c r="G325" s="45"/>
      <c r="H325" s="45"/>
      <c r="I325" s="45"/>
      <c r="J325" s="45"/>
      <c r="K325" s="38" t="s">
        <v>4862</v>
      </c>
      <c r="L325" s="59"/>
      <c r="M325" s="59"/>
      <c r="N325" s="76"/>
      <c r="O325" s="76"/>
      <c r="P325" s="76"/>
      <c r="Q325" s="76"/>
      <c r="R325" s="76"/>
      <c r="S325" s="76"/>
      <c r="T325" s="76"/>
      <c r="U325" s="76"/>
      <c r="V325" s="76"/>
      <c r="W325" s="76"/>
      <c r="X325" s="76"/>
      <c r="Y325" s="76"/>
      <c r="Z325" s="76"/>
    </row>
    <row r="326" spans="1:26" ht="15.75" customHeight="1">
      <c r="A326" s="35" t="s">
        <v>4863</v>
      </c>
      <c r="B326" s="62" t="s">
        <v>4864</v>
      </c>
      <c r="C326" s="45"/>
      <c r="D326" s="45"/>
      <c r="E326" s="92"/>
      <c r="F326" s="45"/>
      <c r="G326" s="45"/>
      <c r="H326" s="45"/>
      <c r="I326" s="45"/>
      <c r="J326" s="45"/>
      <c r="K326" s="35" t="s">
        <v>4862</v>
      </c>
      <c r="L326" s="59"/>
      <c r="M326" s="59"/>
      <c r="N326" s="76"/>
      <c r="O326" s="76"/>
      <c r="P326" s="76"/>
      <c r="Q326" s="76"/>
      <c r="R326" s="76"/>
      <c r="S326" s="76"/>
      <c r="T326" s="76"/>
      <c r="U326" s="76"/>
      <c r="V326" s="76"/>
      <c r="W326" s="76"/>
      <c r="X326" s="76"/>
      <c r="Y326" s="76"/>
      <c r="Z326" s="76"/>
    </row>
    <row r="327" spans="1:26" ht="15.75" customHeight="1">
      <c r="A327" s="35" t="s">
        <v>4865</v>
      </c>
      <c r="B327" s="62" t="s">
        <v>4866</v>
      </c>
      <c r="C327" s="45"/>
      <c r="D327" s="45"/>
      <c r="E327" s="92"/>
      <c r="F327" s="45"/>
      <c r="G327" s="45"/>
      <c r="H327" s="45"/>
      <c r="I327" s="45"/>
      <c r="J327" s="45"/>
      <c r="K327" s="35" t="s">
        <v>4862</v>
      </c>
      <c r="L327" s="59"/>
      <c r="M327" s="59"/>
      <c r="N327" s="76"/>
      <c r="O327" s="76"/>
      <c r="P327" s="76"/>
      <c r="Q327" s="76"/>
      <c r="R327" s="76"/>
      <c r="S327" s="76"/>
      <c r="T327" s="76"/>
      <c r="U327" s="76"/>
      <c r="V327" s="76"/>
      <c r="W327" s="76"/>
      <c r="X327" s="76"/>
      <c r="Y327" s="76"/>
      <c r="Z327" s="76"/>
    </row>
    <row r="328" spans="1:26" ht="15.75" customHeight="1">
      <c r="A328" s="40" t="s">
        <v>4904</v>
      </c>
      <c r="B328" s="62" t="s">
        <v>4905</v>
      </c>
      <c r="C328" s="40">
        <f t="shared" ref="C328:K328" si="35">C329+C333</f>
        <v>4</v>
      </c>
      <c r="D328" s="40">
        <f t="shared" si="35"/>
        <v>4</v>
      </c>
      <c r="E328" s="144">
        <f t="shared" si="35"/>
        <v>157.38</v>
      </c>
      <c r="F328" s="45">
        <f t="shared" si="35"/>
        <v>4</v>
      </c>
      <c r="G328" s="45">
        <f t="shared" si="35"/>
        <v>1</v>
      </c>
      <c r="H328" s="45">
        <f t="shared" si="35"/>
        <v>4</v>
      </c>
      <c r="I328" s="45">
        <f t="shared" si="35"/>
        <v>4</v>
      </c>
      <c r="J328" s="45">
        <f t="shared" si="35"/>
        <v>4</v>
      </c>
      <c r="K328" s="45">
        <f t="shared" si="35"/>
        <v>0</v>
      </c>
      <c r="L328" s="59"/>
      <c r="M328" s="59"/>
      <c r="N328" s="76"/>
      <c r="O328" s="76"/>
      <c r="P328" s="76"/>
      <c r="Q328" s="76"/>
      <c r="R328" s="76"/>
      <c r="S328" s="76"/>
      <c r="T328" s="76"/>
      <c r="U328" s="76"/>
      <c r="V328" s="76"/>
      <c r="W328" s="76"/>
      <c r="X328" s="76"/>
      <c r="Y328" s="76"/>
      <c r="Z328" s="76"/>
    </row>
    <row r="329" spans="1:26" ht="15.75" customHeight="1">
      <c r="A329" s="45" t="s">
        <v>4906</v>
      </c>
      <c r="B329" s="37" t="s">
        <v>6230</v>
      </c>
      <c r="C329" s="45">
        <f t="shared" ref="C329:D329" si="36">COUNTA(C330:C332)</f>
        <v>3</v>
      </c>
      <c r="D329" s="45">
        <f t="shared" si="36"/>
        <v>3</v>
      </c>
      <c r="E329" s="92">
        <f>E330+E331+E332</f>
        <v>128.43</v>
      </c>
      <c r="F329" s="45">
        <f t="shared" ref="F329:K329" si="37">COUNTA(F330:F332)</f>
        <v>3</v>
      </c>
      <c r="G329" s="45">
        <f t="shared" si="37"/>
        <v>0</v>
      </c>
      <c r="H329" s="45">
        <f t="shared" si="37"/>
        <v>3</v>
      </c>
      <c r="I329" s="45">
        <f t="shared" si="37"/>
        <v>3</v>
      </c>
      <c r="J329" s="45">
        <f t="shared" si="37"/>
        <v>3</v>
      </c>
      <c r="K329" s="45">
        <f t="shared" si="37"/>
        <v>0</v>
      </c>
      <c r="L329" s="59"/>
      <c r="M329" s="59"/>
      <c r="N329" s="76"/>
      <c r="O329" s="76"/>
      <c r="P329" s="76"/>
      <c r="Q329" s="76"/>
      <c r="R329" s="76"/>
      <c r="S329" s="76"/>
      <c r="T329" s="76"/>
      <c r="U329" s="76"/>
      <c r="V329" s="76"/>
      <c r="W329" s="76"/>
      <c r="X329" s="76"/>
      <c r="Y329" s="76"/>
      <c r="Z329" s="76"/>
    </row>
    <row r="330" spans="1:26" ht="15.75" customHeight="1">
      <c r="A330" s="39" t="s">
        <v>6231</v>
      </c>
      <c r="B330" s="46" t="s">
        <v>6232</v>
      </c>
      <c r="C330" s="39" t="s">
        <v>6233</v>
      </c>
      <c r="D330" s="39" t="s">
        <v>6234</v>
      </c>
      <c r="E330" s="98">
        <v>85.25</v>
      </c>
      <c r="F330" s="39" t="s">
        <v>1038</v>
      </c>
      <c r="G330" s="39"/>
      <c r="H330" s="39" t="s">
        <v>6235</v>
      </c>
      <c r="I330" s="39" t="s">
        <v>6236</v>
      </c>
      <c r="J330" s="145" t="s">
        <v>6237</v>
      </c>
      <c r="K330" s="35"/>
      <c r="L330" s="59"/>
      <c r="M330" s="59"/>
      <c r="N330" s="76"/>
      <c r="O330" s="76"/>
      <c r="P330" s="76"/>
      <c r="Q330" s="76"/>
      <c r="R330" s="76"/>
      <c r="S330" s="76"/>
      <c r="T330" s="76"/>
      <c r="U330" s="76"/>
      <c r="V330" s="76"/>
      <c r="W330" s="76"/>
      <c r="X330" s="76"/>
      <c r="Y330" s="76"/>
      <c r="Z330" s="76"/>
    </row>
    <row r="331" spans="1:26" ht="15.75" customHeight="1">
      <c r="A331" s="39" t="s">
        <v>6238</v>
      </c>
      <c r="B331" s="146" t="s">
        <v>6239</v>
      </c>
      <c r="C331" s="147" t="s">
        <v>6240</v>
      </c>
      <c r="D331" s="147" t="s">
        <v>6241</v>
      </c>
      <c r="E331" s="98">
        <v>27.1</v>
      </c>
      <c r="F331" s="39" t="s">
        <v>1038</v>
      </c>
      <c r="G331" s="39"/>
      <c r="H331" s="39" t="s">
        <v>6235</v>
      </c>
      <c r="I331" s="39" t="s">
        <v>6236</v>
      </c>
      <c r="J331" s="145" t="s">
        <v>6237</v>
      </c>
      <c r="K331" s="35"/>
      <c r="L331" s="59"/>
      <c r="M331" s="59"/>
      <c r="N331" s="76"/>
      <c r="O331" s="76"/>
      <c r="P331" s="76"/>
      <c r="Q331" s="76"/>
      <c r="R331" s="76"/>
      <c r="S331" s="76"/>
      <c r="T331" s="76"/>
      <c r="U331" s="76"/>
      <c r="V331" s="76"/>
      <c r="W331" s="76"/>
      <c r="X331" s="76"/>
      <c r="Y331" s="76"/>
      <c r="Z331" s="76"/>
    </row>
    <row r="332" spans="1:26" ht="15.75" customHeight="1">
      <c r="A332" s="39" t="s">
        <v>6242</v>
      </c>
      <c r="B332" s="146" t="s">
        <v>6243</v>
      </c>
      <c r="C332" s="147" t="s">
        <v>6244</v>
      </c>
      <c r="D332" s="147" t="s">
        <v>6245</v>
      </c>
      <c r="E332" s="98">
        <v>16.079999999999998</v>
      </c>
      <c r="F332" s="39" t="s">
        <v>1038</v>
      </c>
      <c r="G332" s="39"/>
      <c r="H332" s="39" t="s">
        <v>6235</v>
      </c>
      <c r="I332" s="39" t="s">
        <v>6236</v>
      </c>
      <c r="J332" s="145" t="s">
        <v>6237</v>
      </c>
      <c r="K332" s="35"/>
      <c r="L332" s="59"/>
      <c r="M332" s="59"/>
      <c r="N332" s="76"/>
      <c r="O332" s="76"/>
      <c r="P332" s="76"/>
      <c r="Q332" s="76"/>
      <c r="R332" s="76"/>
      <c r="S332" s="76"/>
      <c r="T332" s="76"/>
      <c r="U332" s="76"/>
      <c r="V332" s="76"/>
      <c r="W332" s="76"/>
      <c r="X332" s="76"/>
      <c r="Y332" s="76"/>
      <c r="Z332" s="76"/>
    </row>
    <row r="333" spans="1:26" ht="15.75" customHeight="1">
      <c r="A333" s="45" t="s">
        <v>6246</v>
      </c>
      <c r="B333" s="37" t="s">
        <v>6247</v>
      </c>
      <c r="C333" s="45">
        <f t="shared" ref="C333:D333" si="38">COUNTA(C334)</f>
        <v>1</v>
      </c>
      <c r="D333" s="45">
        <f t="shared" si="38"/>
        <v>1</v>
      </c>
      <c r="E333" s="92">
        <f>E334</f>
        <v>28.95</v>
      </c>
      <c r="F333" s="39">
        <f t="shared" ref="F333:K333" si="39">COUNTA(F334)</f>
        <v>1</v>
      </c>
      <c r="G333" s="39">
        <f t="shared" si="39"/>
        <v>1</v>
      </c>
      <c r="H333" s="39">
        <f t="shared" si="39"/>
        <v>1</v>
      </c>
      <c r="I333" s="39">
        <f t="shared" si="39"/>
        <v>1</v>
      </c>
      <c r="J333" s="39">
        <f t="shared" si="39"/>
        <v>1</v>
      </c>
      <c r="K333" s="39">
        <f t="shared" si="39"/>
        <v>0</v>
      </c>
      <c r="L333" s="59"/>
      <c r="M333" s="59"/>
      <c r="N333" s="76"/>
      <c r="O333" s="76"/>
      <c r="P333" s="76"/>
      <c r="Q333" s="76"/>
      <c r="R333" s="76"/>
      <c r="S333" s="76"/>
      <c r="T333" s="76"/>
      <c r="U333" s="76"/>
      <c r="V333" s="76"/>
      <c r="W333" s="76"/>
      <c r="X333" s="76"/>
      <c r="Y333" s="76"/>
      <c r="Z333" s="76"/>
    </row>
    <row r="334" spans="1:26" ht="15.75" customHeight="1">
      <c r="A334" s="39" t="s">
        <v>6248</v>
      </c>
      <c r="B334" s="148" t="s">
        <v>6249</v>
      </c>
      <c r="C334" s="149" t="s">
        <v>6250</v>
      </c>
      <c r="D334" s="149" t="s">
        <v>6251</v>
      </c>
      <c r="E334" s="98">
        <v>28.95</v>
      </c>
      <c r="F334" s="39" t="s">
        <v>6252</v>
      </c>
      <c r="G334" s="150" t="s">
        <v>6253</v>
      </c>
      <c r="H334" s="150" t="s">
        <v>6254</v>
      </c>
      <c r="I334" s="150" t="s">
        <v>6255</v>
      </c>
      <c r="J334" s="150" t="s">
        <v>6256</v>
      </c>
      <c r="K334" s="35"/>
      <c r="L334" s="59"/>
      <c r="M334" s="59"/>
      <c r="N334" s="76"/>
      <c r="O334" s="76"/>
      <c r="P334" s="76"/>
      <c r="Q334" s="76"/>
      <c r="R334" s="76"/>
      <c r="S334" s="76"/>
      <c r="T334" s="76"/>
      <c r="U334" s="76"/>
      <c r="V334" s="76"/>
      <c r="W334" s="76"/>
      <c r="X334" s="76"/>
      <c r="Y334" s="76"/>
      <c r="Z334" s="76"/>
    </row>
    <row r="335" spans="1:26" ht="15.75" customHeight="1">
      <c r="A335" s="35" t="s">
        <v>4916</v>
      </c>
      <c r="B335" s="62" t="s">
        <v>4917</v>
      </c>
      <c r="C335" s="45"/>
      <c r="D335" s="45"/>
      <c r="E335" s="92"/>
      <c r="F335" s="45"/>
      <c r="G335" s="45"/>
      <c r="H335" s="45"/>
      <c r="I335" s="45"/>
      <c r="J335" s="45"/>
      <c r="K335" s="38" t="s">
        <v>4862</v>
      </c>
      <c r="L335" s="59"/>
      <c r="M335" s="59"/>
      <c r="N335" s="76"/>
      <c r="O335" s="76"/>
      <c r="P335" s="76"/>
      <c r="Q335" s="76"/>
      <c r="R335" s="76"/>
      <c r="S335" s="76"/>
      <c r="T335" s="76"/>
      <c r="U335" s="76"/>
      <c r="V335" s="76"/>
      <c r="W335" s="76"/>
      <c r="X335" s="76"/>
      <c r="Y335" s="76"/>
      <c r="Z335" s="76"/>
    </row>
    <row r="336" spans="1:26" ht="15.75" customHeight="1">
      <c r="A336" s="35" t="s">
        <v>4930</v>
      </c>
      <c r="B336" s="62" t="s">
        <v>4931</v>
      </c>
      <c r="C336" s="45"/>
      <c r="D336" s="45"/>
      <c r="E336" s="92"/>
      <c r="F336" s="45"/>
      <c r="G336" s="45"/>
      <c r="H336" s="45"/>
      <c r="I336" s="45"/>
      <c r="J336" s="45"/>
      <c r="K336" s="35" t="s">
        <v>4862</v>
      </c>
      <c r="L336" s="59"/>
      <c r="M336" s="59"/>
      <c r="N336" s="76"/>
      <c r="O336" s="76"/>
      <c r="P336" s="76"/>
      <c r="Q336" s="76"/>
      <c r="R336" s="76"/>
      <c r="S336" s="76"/>
      <c r="T336" s="76"/>
      <c r="U336" s="76"/>
      <c r="V336" s="76"/>
      <c r="W336" s="76"/>
      <c r="X336" s="76"/>
      <c r="Y336" s="76"/>
      <c r="Z336" s="76"/>
    </row>
    <row r="337" spans="1:26" ht="15.75" customHeight="1">
      <c r="A337" s="40" t="s">
        <v>4982</v>
      </c>
      <c r="B337" s="62" t="s">
        <v>4983</v>
      </c>
      <c r="C337" s="45"/>
      <c r="D337" s="45"/>
      <c r="E337" s="92"/>
      <c r="F337" s="45"/>
      <c r="G337" s="45"/>
      <c r="H337" s="45"/>
      <c r="I337" s="45"/>
      <c r="J337" s="45"/>
      <c r="K337" s="35" t="s">
        <v>4862</v>
      </c>
      <c r="L337" s="59"/>
      <c r="M337" s="59"/>
      <c r="N337" s="52"/>
      <c r="O337" s="52"/>
      <c r="P337" s="52"/>
      <c r="Q337" s="52"/>
      <c r="R337" s="52"/>
      <c r="S337" s="52"/>
      <c r="T337" s="52"/>
      <c r="U337" s="52"/>
      <c r="V337" s="52"/>
      <c r="W337" s="52"/>
      <c r="X337" s="52"/>
      <c r="Y337" s="52"/>
      <c r="Z337" s="52"/>
    </row>
    <row r="338" spans="1:26" ht="15.75" customHeight="1">
      <c r="A338" s="40" t="s">
        <v>5237</v>
      </c>
      <c r="B338" s="62" t="s">
        <v>5112</v>
      </c>
      <c r="C338" s="40">
        <f t="shared" ref="C338:K338" si="40">SUM(C339)</f>
        <v>1</v>
      </c>
      <c r="D338" s="40">
        <f t="shared" si="40"/>
        <v>0</v>
      </c>
      <c r="E338" s="40">
        <f t="shared" si="40"/>
        <v>0.8</v>
      </c>
      <c r="F338" s="40">
        <f t="shared" si="40"/>
        <v>0</v>
      </c>
      <c r="G338" s="40">
        <f t="shared" si="40"/>
        <v>0</v>
      </c>
      <c r="H338" s="40">
        <f t="shared" si="40"/>
        <v>0</v>
      </c>
      <c r="I338" s="40">
        <f t="shared" si="40"/>
        <v>0</v>
      </c>
      <c r="J338" s="40">
        <f t="shared" si="40"/>
        <v>0</v>
      </c>
      <c r="K338" s="40">
        <f t="shared" si="40"/>
        <v>0</v>
      </c>
      <c r="L338" s="59"/>
      <c r="M338" s="59"/>
      <c r="N338" s="52"/>
      <c r="O338" s="52"/>
      <c r="P338" s="52"/>
      <c r="Q338" s="52"/>
      <c r="R338" s="52"/>
      <c r="S338" s="52"/>
      <c r="T338" s="52"/>
      <c r="U338" s="52"/>
      <c r="V338" s="52"/>
      <c r="W338" s="52"/>
      <c r="X338" s="52"/>
      <c r="Y338" s="52"/>
      <c r="Z338" s="52"/>
    </row>
    <row r="339" spans="1:26" ht="15.75" customHeight="1">
      <c r="A339" s="45" t="s">
        <v>5238</v>
      </c>
      <c r="B339" s="37" t="s">
        <v>5239</v>
      </c>
      <c r="C339" s="45">
        <v>1</v>
      </c>
      <c r="D339" s="35"/>
      <c r="E339" s="92">
        <v>0.8</v>
      </c>
      <c r="F339" s="35"/>
      <c r="G339" s="35"/>
      <c r="H339" s="35"/>
      <c r="I339" s="40"/>
      <c r="J339" s="40"/>
      <c r="K339" s="35"/>
      <c r="L339" s="59"/>
      <c r="M339" s="59"/>
      <c r="N339" s="52"/>
      <c r="O339" s="52"/>
      <c r="P339" s="52"/>
      <c r="Q339" s="52"/>
      <c r="R339" s="52"/>
      <c r="S339" s="52"/>
      <c r="T339" s="52"/>
      <c r="U339" s="52"/>
      <c r="V339" s="52"/>
      <c r="W339" s="52"/>
      <c r="X339" s="52"/>
      <c r="Y339" s="52"/>
      <c r="Z339" s="52"/>
    </row>
    <row r="340" spans="1:26" ht="15.75" customHeight="1">
      <c r="A340" s="40" t="s">
        <v>5119</v>
      </c>
      <c r="B340" s="62" t="s">
        <v>5120</v>
      </c>
      <c r="C340" s="40">
        <f t="shared" ref="C340:E340" si="41">C341+C345</f>
        <v>4</v>
      </c>
      <c r="D340" s="40">
        <f t="shared" si="41"/>
        <v>0</v>
      </c>
      <c r="E340" s="40">
        <f t="shared" si="41"/>
        <v>138.80000000000001</v>
      </c>
      <c r="F340" s="35"/>
      <c r="G340" s="35"/>
      <c r="H340" s="35"/>
      <c r="I340" s="40"/>
      <c r="J340" s="40"/>
      <c r="K340" s="35"/>
      <c r="L340" s="59"/>
      <c r="M340" s="59"/>
      <c r="N340" s="52"/>
      <c r="O340" s="52"/>
      <c r="P340" s="52"/>
      <c r="Q340" s="52"/>
      <c r="R340" s="52"/>
      <c r="S340" s="52"/>
      <c r="T340" s="52"/>
      <c r="U340" s="52"/>
      <c r="V340" s="52"/>
      <c r="W340" s="52"/>
      <c r="X340" s="52"/>
      <c r="Y340" s="52"/>
      <c r="Z340" s="52"/>
    </row>
    <row r="341" spans="1:26" ht="15.75" customHeight="1">
      <c r="A341" s="43" t="s">
        <v>35</v>
      </c>
      <c r="B341" s="44" t="s">
        <v>5121</v>
      </c>
      <c r="C341" s="45">
        <f>COUNTA(C342:C344)</f>
        <v>3</v>
      </c>
      <c r="D341" s="45"/>
      <c r="E341" s="45">
        <f>SUM(E342:E344)</f>
        <v>98.800000000000011</v>
      </c>
      <c r="F341" s="45"/>
      <c r="G341" s="35"/>
      <c r="H341" s="35"/>
      <c r="I341" s="35"/>
      <c r="J341" s="35"/>
      <c r="K341" s="35"/>
      <c r="L341" s="59"/>
      <c r="M341" s="59"/>
      <c r="N341" s="52"/>
      <c r="O341" s="52"/>
      <c r="P341" s="52"/>
      <c r="Q341" s="52"/>
      <c r="R341" s="52"/>
      <c r="S341" s="52"/>
      <c r="T341" s="52"/>
      <c r="U341" s="52"/>
      <c r="V341" s="52"/>
      <c r="W341" s="52"/>
      <c r="X341" s="52"/>
      <c r="Y341" s="52"/>
      <c r="Z341" s="52"/>
    </row>
    <row r="342" spans="1:26" ht="15.75" customHeight="1">
      <c r="A342" s="41">
        <v>1</v>
      </c>
      <c r="B342" s="34" t="s">
        <v>6257</v>
      </c>
      <c r="C342" s="41" t="s">
        <v>6258</v>
      </c>
      <c r="D342" s="35"/>
      <c r="E342" s="41">
        <v>63.4</v>
      </c>
      <c r="F342" s="35"/>
      <c r="G342" s="35"/>
      <c r="H342" s="35"/>
      <c r="I342" s="35"/>
      <c r="J342" s="35"/>
      <c r="K342" s="35"/>
      <c r="L342" s="59"/>
      <c r="M342" s="59"/>
      <c r="N342" s="52"/>
      <c r="O342" s="52"/>
      <c r="P342" s="52"/>
      <c r="Q342" s="52"/>
      <c r="R342" s="52"/>
      <c r="S342" s="52"/>
      <c r="T342" s="52"/>
      <c r="U342" s="52"/>
      <c r="V342" s="52"/>
      <c r="W342" s="52"/>
      <c r="X342" s="52"/>
      <c r="Y342" s="52"/>
      <c r="Z342" s="52"/>
    </row>
    <row r="343" spans="1:26" ht="15.75" customHeight="1">
      <c r="A343" s="41">
        <v>2</v>
      </c>
      <c r="B343" s="34" t="s">
        <v>6259</v>
      </c>
      <c r="C343" s="41" t="s">
        <v>6260</v>
      </c>
      <c r="D343" s="35"/>
      <c r="E343" s="41">
        <v>11.8</v>
      </c>
      <c r="F343" s="35"/>
      <c r="G343" s="35"/>
      <c r="H343" s="35"/>
      <c r="I343" s="35"/>
      <c r="J343" s="35"/>
      <c r="K343" s="35"/>
      <c r="L343" s="59"/>
      <c r="M343" s="59"/>
      <c r="N343" s="52"/>
      <c r="O343" s="52"/>
      <c r="P343" s="52"/>
      <c r="Q343" s="52"/>
      <c r="R343" s="52"/>
      <c r="S343" s="52"/>
      <c r="T343" s="52"/>
      <c r="U343" s="52"/>
      <c r="V343" s="52"/>
      <c r="W343" s="52"/>
      <c r="X343" s="52"/>
      <c r="Y343" s="52"/>
      <c r="Z343" s="52"/>
    </row>
    <row r="344" spans="1:26" ht="15.75" customHeight="1">
      <c r="A344" s="41">
        <v>3</v>
      </c>
      <c r="B344" s="34" t="s">
        <v>6261</v>
      </c>
      <c r="C344" s="41" t="s">
        <v>6262</v>
      </c>
      <c r="D344" s="35"/>
      <c r="E344" s="41">
        <v>23.6</v>
      </c>
      <c r="F344" s="35"/>
      <c r="G344" s="35"/>
      <c r="H344" s="35"/>
      <c r="I344" s="35"/>
      <c r="J344" s="35"/>
      <c r="K344" s="35"/>
      <c r="L344" s="59"/>
      <c r="M344" s="59"/>
      <c r="N344" s="52"/>
      <c r="O344" s="52"/>
      <c r="P344" s="52"/>
      <c r="Q344" s="52"/>
      <c r="R344" s="52"/>
      <c r="S344" s="52"/>
      <c r="T344" s="52"/>
      <c r="U344" s="52"/>
      <c r="V344" s="52"/>
      <c r="W344" s="52"/>
      <c r="X344" s="52"/>
      <c r="Y344" s="52"/>
      <c r="Z344" s="52"/>
    </row>
    <row r="345" spans="1:26" ht="15.75" customHeight="1">
      <c r="A345" s="43" t="s">
        <v>2041</v>
      </c>
      <c r="B345" s="44" t="s">
        <v>4907</v>
      </c>
      <c r="C345" s="45">
        <f>COUNTA(C346)</f>
        <v>1</v>
      </c>
      <c r="D345" s="45"/>
      <c r="E345" s="45">
        <f>E346</f>
        <v>40</v>
      </c>
      <c r="F345" s="45"/>
      <c r="G345" s="35"/>
      <c r="H345" s="35"/>
      <c r="I345" s="35"/>
      <c r="J345" s="35"/>
      <c r="K345" s="35"/>
      <c r="L345" s="59"/>
      <c r="M345" s="59"/>
      <c r="N345" s="52"/>
      <c r="O345" s="52"/>
      <c r="P345" s="52"/>
      <c r="Q345" s="52"/>
      <c r="R345" s="52"/>
      <c r="S345" s="52"/>
      <c r="T345" s="52"/>
      <c r="U345" s="52"/>
      <c r="V345" s="52"/>
      <c r="W345" s="52"/>
      <c r="X345" s="52"/>
      <c r="Y345" s="52"/>
      <c r="Z345" s="52"/>
    </row>
    <row r="346" spans="1:26" ht="15.75" customHeight="1">
      <c r="A346" s="41">
        <v>1</v>
      </c>
      <c r="B346" s="34" t="s">
        <v>6263</v>
      </c>
      <c r="C346" s="41" t="s">
        <v>5144</v>
      </c>
      <c r="D346" s="35"/>
      <c r="E346" s="41">
        <v>40</v>
      </c>
      <c r="F346" s="35"/>
      <c r="G346" s="35"/>
      <c r="H346" s="35"/>
      <c r="I346" s="35"/>
      <c r="J346" s="35"/>
      <c r="K346" s="35"/>
      <c r="L346" s="59"/>
      <c r="M346" s="59"/>
      <c r="N346" s="52"/>
      <c r="O346" s="52"/>
      <c r="P346" s="52"/>
      <c r="Q346" s="52"/>
      <c r="R346" s="52"/>
      <c r="S346" s="52"/>
      <c r="T346" s="52"/>
      <c r="U346" s="52"/>
      <c r="V346" s="52"/>
      <c r="W346" s="52"/>
      <c r="X346" s="52"/>
      <c r="Y346" s="52"/>
      <c r="Z346" s="52"/>
    </row>
    <row r="347" spans="1:26" ht="15.75" customHeight="1">
      <c r="A347" s="40" t="s">
        <v>5147</v>
      </c>
      <c r="B347" s="62" t="s">
        <v>5148</v>
      </c>
      <c r="C347" s="40">
        <f t="shared" ref="C347:K347" si="42">C348+C350+C352</f>
        <v>3</v>
      </c>
      <c r="D347" s="40">
        <f t="shared" si="42"/>
        <v>3</v>
      </c>
      <c r="E347" s="151">
        <f t="shared" si="42"/>
        <v>88.82</v>
      </c>
      <c r="F347" s="40">
        <f t="shared" si="42"/>
        <v>3</v>
      </c>
      <c r="G347" s="40">
        <f t="shared" si="42"/>
        <v>3</v>
      </c>
      <c r="H347" s="40">
        <f t="shared" si="42"/>
        <v>3</v>
      </c>
      <c r="I347" s="40">
        <f t="shared" si="42"/>
        <v>3</v>
      </c>
      <c r="J347" s="40">
        <f t="shared" si="42"/>
        <v>3</v>
      </c>
      <c r="K347" s="40">
        <f t="shared" si="42"/>
        <v>0</v>
      </c>
      <c r="L347" s="59"/>
      <c r="M347" s="59"/>
      <c r="N347" s="52"/>
      <c r="O347" s="52"/>
      <c r="P347" s="52"/>
      <c r="Q347" s="52"/>
      <c r="R347" s="52"/>
      <c r="S347" s="52"/>
      <c r="T347" s="52"/>
      <c r="U347" s="52"/>
      <c r="V347" s="52"/>
      <c r="W347" s="52"/>
      <c r="X347" s="52"/>
      <c r="Y347" s="52"/>
      <c r="Z347" s="52"/>
    </row>
    <row r="348" spans="1:26" ht="15.75" customHeight="1">
      <c r="A348" s="45" t="s">
        <v>5149</v>
      </c>
      <c r="B348" s="37" t="s">
        <v>6264</v>
      </c>
      <c r="C348" s="45">
        <f t="shared" ref="C348:D348" si="43">COUNTA(C349)</f>
        <v>1</v>
      </c>
      <c r="D348" s="45">
        <f t="shared" si="43"/>
        <v>1</v>
      </c>
      <c r="E348" s="92">
        <f>E349</f>
        <v>17.940000000000001</v>
      </c>
      <c r="F348" s="45">
        <f t="shared" ref="F348:K348" si="44">COUNTA(F349)</f>
        <v>1</v>
      </c>
      <c r="G348" s="45">
        <f t="shared" si="44"/>
        <v>1</v>
      </c>
      <c r="H348" s="45">
        <f t="shared" si="44"/>
        <v>1</v>
      </c>
      <c r="I348" s="45">
        <f t="shared" si="44"/>
        <v>1</v>
      </c>
      <c r="J348" s="45">
        <f t="shared" si="44"/>
        <v>1</v>
      </c>
      <c r="K348" s="45">
        <f t="shared" si="44"/>
        <v>0</v>
      </c>
      <c r="L348" s="59"/>
      <c r="M348" s="59"/>
      <c r="N348" s="52"/>
      <c r="O348" s="52"/>
      <c r="P348" s="52"/>
      <c r="Q348" s="52"/>
      <c r="R348" s="52"/>
      <c r="S348" s="52"/>
      <c r="T348" s="52"/>
      <c r="U348" s="52"/>
      <c r="V348" s="52"/>
      <c r="W348" s="52"/>
      <c r="X348" s="52"/>
      <c r="Y348" s="52"/>
      <c r="Z348" s="52"/>
    </row>
    <row r="349" spans="1:26" ht="15.75" customHeight="1">
      <c r="A349" s="39" t="s">
        <v>5151</v>
      </c>
      <c r="B349" s="46" t="s">
        <v>6265</v>
      </c>
      <c r="C349" s="39" t="s">
        <v>6266</v>
      </c>
      <c r="D349" s="39" t="s">
        <v>6267</v>
      </c>
      <c r="E349" s="98">
        <v>17.940000000000001</v>
      </c>
      <c r="F349" s="39" t="s">
        <v>1404</v>
      </c>
      <c r="G349" s="39" t="s">
        <v>6268</v>
      </c>
      <c r="H349" s="39" t="s">
        <v>6269</v>
      </c>
      <c r="I349" s="39" t="s">
        <v>6270</v>
      </c>
      <c r="J349" s="39" t="s">
        <v>6271</v>
      </c>
      <c r="K349" s="39"/>
      <c r="L349" s="59"/>
      <c r="M349" s="59"/>
      <c r="N349" s="52"/>
      <c r="O349" s="52"/>
      <c r="P349" s="52"/>
      <c r="Q349" s="52"/>
      <c r="R349" s="52"/>
      <c r="S349" s="52"/>
      <c r="T349" s="52"/>
      <c r="U349" s="52"/>
      <c r="V349" s="52"/>
      <c r="W349" s="52"/>
      <c r="X349" s="52"/>
      <c r="Y349" s="52"/>
      <c r="Z349" s="52"/>
    </row>
    <row r="350" spans="1:26" ht="15.75" customHeight="1">
      <c r="A350" s="45" t="s">
        <v>5158</v>
      </c>
      <c r="B350" s="37" t="s">
        <v>6272</v>
      </c>
      <c r="C350" s="45">
        <f t="shared" ref="C350:D350" si="45">COUNTA(C351)</f>
        <v>1</v>
      </c>
      <c r="D350" s="45">
        <f t="shared" si="45"/>
        <v>1</v>
      </c>
      <c r="E350" s="92">
        <f>E351</f>
        <v>19.88</v>
      </c>
      <c r="F350" s="45">
        <f t="shared" ref="F350:K350" si="46">COUNTA(F351)</f>
        <v>1</v>
      </c>
      <c r="G350" s="45">
        <f t="shared" si="46"/>
        <v>1</v>
      </c>
      <c r="H350" s="45">
        <f t="shared" si="46"/>
        <v>1</v>
      </c>
      <c r="I350" s="45">
        <f t="shared" si="46"/>
        <v>1</v>
      </c>
      <c r="J350" s="45">
        <f t="shared" si="46"/>
        <v>1</v>
      </c>
      <c r="K350" s="45">
        <f t="shared" si="46"/>
        <v>0</v>
      </c>
      <c r="L350" s="59"/>
      <c r="M350" s="59"/>
      <c r="N350" s="52"/>
      <c r="O350" s="52"/>
      <c r="P350" s="52"/>
      <c r="Q350" s="52"/>
      <c r="R350" s="52"/>
      <c r="S350" s="52"/>
      <c r="T350" s="52"/>
      <c r="U350" s="52"/>
      <c r="V350" s="52"/>
      <c r="W350" s="52"/>
      <c r="X350" s="52"/>
      <c r="Y350" s="52"/>
      <c r="Z350" s="52"/>
    </row>
    <row r="351" spans="1:26" ht="15.75" customHeight="1">
      <c r="A351" s="39" t="s">
        <v>5159</v>
      </c>
      <c r="B351" s="46" t="s">
        <v>6273</v>
      </c>
      <c r="C351" s="39" t="s">
        <v>6274</v>
      </c>
      <c r="D351" s="39" t="s">
        <v>6275</v>
      </c>
      <c r="E351" s="98">
        <v>19.88</v>
      </c>
      <c r="F351" s="39" t="s">
        <v>1404</v>
      </c>
      <c r="G351" s="39" t="s">
        <v>6276</v>
      </c>
      <c r="H351" s="39" t="s">
        <v>6277</v>
      </c>
      <c r="I351" s="39" t="s">
        <v>6270</v>
      </c>
      <c r="J351" s="39" t="s">
        <v>6271</v>
      </c>
      <c r="K351" s="39"/>
      <c r="L351" s="59"/>
      <c r="M351" s="59"/>
      <c r="N351" s="52"/>
      <c r="O351" s="52"/>
      <c r="P351" s="52"/>
      <c r="Q351" s="52"/>
      <c r="R351" s="52"/>
      <c r="S351" s="52"/>
      <c r="T351" s="52"/>
      <c r="U351" s="52"/>
      <c r="V351" s="52"/>
      <c r="W351" s="52"/>
      <c r="X351" s="52"/>
      <c r="Y351" s="52"/>
      <c r="Z351" s="52"/>
    </row>
    <row r="352" spans="1:26" ht="15.75" customHeight="1">
      <c r="A352" s="45" t="s">
        <v>6278</v>
      </c>
      <c r="B352" s="37" t="s">
        <v>6279</v>
      </c>
      <c r="C352" s="45">
        <f t="shared" ref="C352:D352" si="47">COUNTA(C353)</f>
        <v>1</v>
      </c>
      <c r="D352" s="45">
        <f t="shared" si="47"/>
        <v>1</v>
      </c>
      <c r="E352" s="127">
        <f>E353</f>
        <v>51</v>
      </c>
      <c r="F352" s="45">
        <f t="shared" ref="F352:K352" si="48">COUNTA(F353)</f>
        <v>1</v>
      </c>
      <c r="G352" s="45">
        <f t="shared" si="48"/>
        <v>1</v>
      </c>
      <c r="H352" s="45">
        <f t="shared" si="48"/>
        <v>1</v>
      </c>
      <c r="I352" s="45">
        <f t="shared" si="48"/>
        <v>1</v>
      </c>
      <c r="J352" s="45">
        <f t="shared" si="48"/>
        <v>1</v>
      </c>
      <c r="K352" s="45">
        <f t="shared" si="48"/>
        <v>0</v>
      </c>
      <c r="L352" s="59"/>
      <c r="M352" s="59"/>
      <c r="N352" s="52"/>
      <c r="O352" s="52"/>
      <c r="P352" s="52"/>
      <c r="Q352" s="52"/>
      <c r="R352" s="52"/>
      <c r="S352" s="52"/>
      <c r="T352" s="52"/>
      <c r="U352" s="52"/>
      <c r="V352" s="52"/>
      <c r="W352" s="52"/>
      <c r="X352" s="52"/>
      <c r="Y352" s="52"/>
      <c r="Z352" s="52"/>
    </row>
    <row r="353" spans="1:26" ht="15.75" customHeight="1">
      <c r="A353" s="39" t="s">
        <v>6280</v>
      </c>
      <c r="B353" s="46" t="s">
        <v>6281</v>
      </c>
      <c r="C353" s="39" t="s">
        <v>6282</v>
      </c>
      <c r="D353" s="39" t="s">
        <v>6283</v>
      </c>
      <c r="E353" s="152">
        <v>51</v>
      </c>
      <c r="F353" s="39" t="s">
        <v>1404</v>
      </c>
      <c r="G353" s="39" t="s">
        <v>6284</v>
      </c>
      <c r="H353" s="39" t="s">
        <v>6285</v>
      </c>
      <c r="I353" s="39" t="s">
        <v>6286</v>
      </c>
      <c r="J353" s="39" t="s">
        <v>6287</v>
      </c>
      <c r="K353" s="39"/>
      <c r="L353" s="59"/>
      <c r="M353" s="59"/>
      <c r="N353" s="52"/>
      <c r="O353" s="52"/>
      <c r="P353" s="52"/>
      <c r="Q353" s="52"/>
      <c r="R353" s="52"/>
      <c r="S353" s="52"/>
      <c r="T353" s="52"/>
      <c r="U353" s="52"/>
      <c r="V353" s="52"/>
      <c r="W353" s="52"/>
      <c r="X353" s="52"/>
      <c r="Y353" s="52"/>
      <c r="Z353" s="52"/>
    </row>
    <row r="354" spans="1:26" ht="15.75" customHeight="1">
      <c r="A354" s="35" t="s">
        <v>5175</v>
      </c>
      <c r="B354" s="85" t="s">
        <v>5176</v>
      </c>
      <c r="C354" s="35"/>
      <c r="D354" s="35"/>
      <c r="E354" s="65"/>
      <c r="F354" s="35"/>
      <c r="G354" s="35"/>
      <c r="H354" s="35"/>
      <c r="I354" s="40"/>
      <c r="J354" s="40"/>
      <c r="K354" s="35"/>
      <c r="L354" s="59"/>
      <c r="M354" s="59"/>
      <c r="N354" s="52"/>
      <c r="O354" s="52"/>
      <c r="P354" s="52"/>
      <c r="Q354" s="52"/>
      <c r="R354" s="52"/>
      <c r="S354" s="52"/>
      <c r="T354" s="52"/>
      <c r="U354" s="52"/>
      <c r="V354" s="52"/>
      <c r="W354" s="52"/>
      <c r="X354" s="52"/>
      <c r="Y354" s="52"/>
      <c r="Z354" s="52"/>
    </row>
    <row r="355" spans="1:26" ht="15.75" customHeight="1">
      <c r="A355" s="40" t="s">
        <v>5203</v>
      </c>
      <c r="B355" s="62" t="s">
        <v>5204</v>
      </c>
      <c r="C355" s="153">
        <v>1</v>
      </c>
      <c r="D355" s="35"/>
      <c r="E355" s="65"/>
      <c r="F355" s="35"/>
      <c r="G355" s="35"/>
      <c r="H355" s="35"/>
      <c r="I355" s="40"/>
      <c r="J355" s="40"/>
      <c r="K355" s="35"/>
      <c r="L355" s="59"/>
      <c r="M355" s="59"/>
      <c r="N355" s="52"/>
      <c r="O355" s="52"/>
      <c r="P355" s="52"/>
      <c r="Q355" s="52"/>
      <c r="R355" s="52"/>
      <c r="S355" s="52"/>
      <c r="T355" s="52"/>
      <c r="U355" s="52"/>
      <c r="V355" s="52"/>
      <c r="W355" s="52"/>
      <c r="X355" s="52"/>
      <c r="Y355" s="52"/>
      <c r="Z355" s="52"/>
    </row>
    <row r="356" spans="1:26" ht="15.75" customHeight="1">
      <c r="A356" s="41">
        <v>1</v>
      </c>
      <c r="B356" s="34" t="s">
        <v>6288</v>
      </c>
      <c r="C356" s="41" t="s">
        <v>6289</v>
      </c>
      <c r="D356" s="35"/>
      <c r="E356" s="143">
        <v>1.56</v>
      </c>
      <c r="F356" s="41" t="s">
        <v>6290</v>
      </c>
      <c r="G356" s="41" t="s">
        <v>6291</v>
      </c>
      <c r="H356" s="35"/>
      <c r="I356" s="40"/>
      <c r="J356" s="40"/>
      <c r="K356" s="35"/>
      <c r="L356" s="59"/>
      <c r="M356" s="59"/>
      <c r="N356" s="52"/>
      <c r="O356" s="52"/>
      <c r="P356" s="52"/>
      <c r="Q356" s="52"/>
      <c r="R356" s="52"/>
      <c r="S356" s="52"/>
      <c r="T356" s="52"/>
      <c r="U356" s="52"/>
      <c r="V356" s="52"/>
      <c r="W356" s="52"/>
      <c r="X356" s="52"/>
      <c r="Y356" s="52"/>
      <c r="Z356" s="52"/>
    </row>
    <row r="357" spans="1:26" ht="15.75" customHeight="1">
      <c r="A357" s="52"/>
      <c r="B357" s="154"/>
      <c r="C357" s="52"/>
      <c r="D357" s="52"/>
      <c r="E357" s="53"/>
      <c r="F357" s="52"/>
      <c r="G357" s="52"/>
      <c r="H357" s="52"/>
      <c r="I357" s="52"/>
      <c r="J357" s="52"/>
      <c r="K357" s="52"/>
      <c r="L357" s="52"/>
      <c r="M357" s="52"/>
      <c r="N357" s="52"/>
      <c r="O357" s="52"/>
      <c r="P357" s="52"/>
      <c r="Q357" s="52"/>
      <c r="R357" s="52"/>
      <c r="S357" s="52"/>
      <c r="T357" s="52"/>
      <c r="U357" s="52"/>
      <c r="V357" s="52"/>
      <c r="W357" s="52"/>
      <c r="X357" s="52"/>
      <c r="Y357" s="52"/>
      <c r="Z357" s="52"/>
    </row>
    <row r="358" spans="1:26" ht="15.75" customHeight="1">
      <c r="A358" s="155"/>
      <c r="B358" s="156" t="s">
        <v>5240</v>
      </c>
      <c r="C358" s="155"/>
      <c r="D358" s="157"/>
      <c r="E358" s="158"/>
      <c r="F358" s="157"/>
      <c r="G358" s="157"/>
      <c r="H358" s="310" t="s">
        <v>5225</v>
      </c>
      <c r="I358" s="311"/>
      <c r="J358" s="311"/>
      <c r="K358" s="312"/>
      <c r="L358" s="52"/>
      <c r="M358" s="52"/>
      <c r="N358" s="52"/>
      <c r="O358" s="52"/>
      <c r="P358" s="52"/>
      <c r="Q358" s="52"/>
      <c r="R358" s="52"/>
      <c r="S358" s="52"/>
      <c r="T358" s="52"/>
      <c r="U358" s="52"/>
      <c r="V358" s="52"/>
      <c r="W358" s="52"/>
      <c r="X358" s="52"/>
      <c r="Y358" s="52"/>
      <c r="Z358" s="52"/>
    </row>
    <row r="359" spans="1:26" ht="15.75" customHeight="1">
      <c r="A359" s="52"/>
      <c r="B359" s="154"/>
      <c r="C359" s="52"/>
      <c r="D359" s="52"/>
      <c r="E359" s="53"/>
      <c r="F359" s="52"/>
      <c r="G359" s="52"/>
      <c r="H359" s="52"/>
      <c r="I359" s="52"/>
      <c r="J359" s="52"/>
      <c r="K359" s="52"/>
      <c r="L359" s="52"/>
      <c r="M359" s="52"/>
      <c r="N359" s="52"/>
      <c r="O359" s="52"/>
      <c r="P359" s="52"/>
      <c r="Q359" s="52"/>
      <c r="R359" s="52"/>
      <c r="S359" s="52"/>
      <c r="T359" s="52"/>
      <c r="U359" s="52"/>
      <c r="V359" s="52"/>
      <c r="W359" s="52"/>
      <c r="X359" s="52"/>
      <c r="Y359" s="52"/>
      <c r="Z359" s="52"/>
    </row>
    <row r="360" spans="1:26" ht="15.75" customHeight="1">
      <c r="A360" s="52"/>
      <c r="B360" s="154"/>
      <c r="C360" s="52"/>
      <c r="D360" s="52"/>
      <c r="E360" s="53"/>
      <c r="F360" s="52"/>
      <c r="G360" s="52"/>
      <c r="H360" s="52"/>
      <c r="I360" s="52"/>
      <c r="J360" s="52"/>
      <c r="K360" s="52"/>
      <c r="L360" s="52"/>
      <c r="M360" s="52"/>
      <c r="N360" s="52"/>
      <c r="O360" s="52"/>
      <c r="P360" s="52"/>
      <c r="Q360" s="52"/>
      <c r="R360" s="52"/>
      <c r="S360" s="52"/>
      <c r="T360" s="52"/>
      <c r="U360" s="52"/>
      <c r="V360" s="52"/>
      <c r="W360" s="52"/>
      <c r="X360" s="52"/>
      <c r="Y360" s="52"/>
      <c r="Z360" s="52"/>
    </row>
    <row r="361" spans="1:26" ht="15.75" customHeight="1">
      <c r="A361" s="52"/>
      <c r="B361" s="154"/>
      <c r="C361" s="52"/>
      <c r="D361" s="52"/>
      <c r="E361" s="53"/>
      <c r="F361" s="52"/>
      <c r="G361" s="52"/>
      <c r="H361" s="52"/>
      <c r="I361" s="52"/>
      <c r="J361" s="52"/>
      <c r="K361" s="52"/>
      <c r="L361" s="52"/>
      <c r="M361" s="52"/>
      <c r="N361" s="52"/>
      <c r="O361" s="52"/>
      <c r="P361" s="52"/>
      <c r="Q361" s="52"/>
      <c r="R361" s="52"/>
      <c r="S361" s="52"/>
      <c r="T361" s="52"/>
      <c r="U361" s="52"/>
      <c r="V361" s="52"/>
      <c r="W361" s="52"/>
      <c r="X361" s="52"/>
      <c r="Y361" s="52"/>
      <c r="Z361" s="52"/>
    </row>
    <row r="362" spans="1:26" ht="15.75" customHeight="1">
      <c r="A362" s="52"/>
      <c r="B362" s="154"/>
      <c r="C362" s="52"/>
      <c r="D362" s="52"/>
      <c r="E362" s="53"/>
      <c r="F362" s="52"/>
      <c r="G362" s="52"/>
      <c r="H362" s="52"/>
      <c r="I362" s="52"/>
      <c r="J362" s="52"/>
      <c r="K362" s="52"/>
      <c r="L362" s="52"/>
      <c r="M362" s="52"/>
      <c r="N362" s="52"/>
      <c r="O362" s="52"/>
      <c r="P362" s="52"/>
      <c r="Q362" s="52"/>
      <c r="R362" s="52"/>
      <c r="S362" s="52"/>
      <c r="T362" s="52"/>
      <c r="U362" s="52"/>
      <c r="V362" s="52"/>
      <c r="W362" s="52"/>
      <c r="X362" s="52"/>
      <c r="Y362" s="52"/>
      <c r="Z362" s="52"/>
    </row>
    <row r="363" spans="1:26" ht="15.75" customHeight="1">
      <c r="A363" s="52"/>
      <c r="B363" s="154"/>
      <c r="C363" s="52"/>
      <c r="D363" s="52"/>
      <c r="E363" s="53"/>
      <c r="F363" s="52"/>
      <c r="G363" s="52"/>
      <c r="H363" s="52"/>
      <c r="I363" s="52"/>
      <c r="J363" s="52"/>
      <c r="K363" s="52"/>
      <c r="L363" s="52"/>
      <c r="M363" s="52"/>
      <c r="N363" s="52"/>
      <c r="O363" s="52"/>
      <c r="P363" s="52"/>
      <c r="Q363" s="52"/>
      <c r="R363" s="52"/>
      <c r="S363" s="52"/>
      <c r="T363" s="52"/>
      <c r="U363" s="52"/>
      <c r="V363" s="52"/>
      <c r="W363" s="52"/>
      <c r="X363" s="52"/>
      <c r="Y363" s="52"/>
      <c r="Z363" s="52"/>
    </row>
    <row r="364" spans="1:26" ht="15.75" customHeight="1">
      <c r="A364" s="52"/>
      <c r="B364" s="154"/>
      <c r="C364" s="52"/>
      <c r="D364" s="52"/>
      <c r="E364" s="53"/>
      <c r="F364" s="52"/>
      <c r="G364" s="52"/>
      <c r="H364" s="52"/>
      <c r="I364" s="52"/>
      <c r="J364" s="52"/>
      <c r="K364" s="52"/>
      <c r="L364" s="52"/>
      <c r="M364" s="52"/>
      <c r="N364" s="52"/>
      <c r="O364" s="52"/>
      <c r="P364" s="52"/>
      <c r="Q364" s="52"/>
      <c r="R364" s="52"/>
      <c r="S364" s="52"/>
      <c r="T364" s="52"/>
      <c r="U364" s="52"/>
      <c r="V364" s="52"/>
      <c r="W364" s="52"/>
      <c r="X364" s="52"/>
      <c r="Y364" s="52"/>
      <c r="Z364" s="52"/>
    </row>
    <row r="365" spans="1:26" ht="15.75" customHeight="1">
      <c r="A365" s="52"/>
      <c r="B365" s="154"/>
      <c r="C365" s="52"/>
      <c r="D365" s="52"/>
      <c r="E365" s="53"/>
      <c r="F365" s="52"/>
      <c r="G365" s="52"/>
      <c r="H365" s="52"/>
      <c r="I365" s="52"/>
      <c r="J365" s="52"/>
      <c r="K365" s="52"/>
      <c r="L365" s="52"/>
      <c r="M365" s="52"/>
      <c r="N365" s="52"/>
      <c r="O365" s="52"/>
      <c r="P365" s="52"/>
      <c r="Q365" s="52"/>
      <c r="R365" s="52"/>
      <c r="S365" s="52"/>
      <c r="T365" s="52"/>
      <c r="U365" s="52"/>
      <c r="V365" s="52"/>
      <c r="W365" s="52"/>
      <c r="X365" s="52"/>
      <c r="Y365" s="52"/>
      <c r="Z365" s="52"/>
    </row>
    <row r="366" spans="1:26" ht="15.75" customHeight="1">
      <c r="A366" s="52"/>
      <c r="B366" s="154"/>
      <c r="C366" s="52"/>
      <c r="D366" s="52"/>
      <c r="E366" s="53"/>
      <c r="F366" s="52"/>
      <c r="G366" s="52"/>
      <c r="H366" s="52"/>
      <c r="I366" s="52"/>
      <c r="J366" s="52"/>
      <c r="K366" s="52"/>
      <c r="L366" s="52"/>
      <c r="M366" s="52"/>
      <c r="N366" s="52"/>
      <c r="O366" s="52"/>
      <c r="P366" s="52"/>
      <c r="Q366" s="52"/>
      <c r="R366" s="52"/>
      <c r="S366" s="52"/>
      <c r="T366" s="52"/>
      <c r="U366" s="52"/>
      <c r="V366" s="52"/>
      <c r="W366" s="52"/>
      <c r="X366" s="52"/>
      <c r="Y366" s="52"/>
      <c r="Z366" s="52"/>
    </row>
    <row r="367" spans="1:26" ht="15.75" customHeight="1">
      <c r="A367" s="52"/>
      <c r="B367" s="154"/>
      <c r="C367" s="52"/>
      <c r="D367" s="52"/>
      <c r="E367" s="53"/>
      <c r="F367" s="52"/>
      <c r="G367" s="52"/>
      <c r="H367" s="52"/>
      <c r="I367" s="52"/>
      <c r="J367" s="52"/>
      <c r="K367" s="52"/>
      <c r="L367" s="52"/>
      <c r="M367" s="52"/>
      <c r="N367" s="52"/>
      <c r="O367" s="52"/>
      <c r="P367" s="52"/>
      <c r="Q367" s="52"/>
      <c r="R367" s="52"/>
      <c r="S367" s="52"/>
      <c r="T367" s="52"/>
      <c r="U367" s="52"/>
      <c r="V367" s="52"/>
      <c r="W367" s="52"/>
      <c r="X367" s="52"/>
      <c r="Y367" s="52"/>
      <c r="Z367" s="52"/>
    </row>
    <row r="368" spans="1:26" ht="15.75" customHeight="1">
      <c r="A368" s="52"/>
      <c r="B368" s="154"/>
      <c r="C368" s="52"/>
      <c r="D368" s="52"/>
      <c r="E368" s="53"/>
      <c r="F368" s="52"/>
      <c r="G368" s="52"/>
      <c r="H368" s="52"/>
      <c r="I368" s="52"/>
      <c r="J368" s="52"/>
      <c r="K368" s="52"/>
      <c r="L368" s="52"/>
      <c r="M368" s="52"/>
      <c r="N368" s="52"/>
      <c r="O368" s="52"/>
      <c r="P368" s="52"/>
      <c r="Q368" s="52"/>
      <c r="R368" s="52"/>
      <c r="S368" s="52"/>
      <c r="T368" s="52"/>
      <c r="U368" s="52"/>
      <c r="V368" s="52"/>
      <c r="W368" s="52"/>
      <c r="X368" s="52"/>
      <c r="Y368" s="52"/>
      <c r="Z368" s="52"/>
    </row>
    <row r="369" spans="1:26" ht="15.75" customHeight="1">
      <c r="A369" s="52"/>
      <c r="B369" s="154"/>
      <c r="C369" s="52"/>
      <c r="D369" s="52"/>
      <c r="E369" s="53"/>
      <c r="F369" s="52"/>
      <c r="G369" s="52"/>
      <c r="H369" s="52"/>
      <c r="I369" s="52"/>
      <c r="J369" s="52"/>
      <c r="K369" s="52"/>
      <c r="L369" s="52"/>
      <c r="M369" s="52"/>
      <c r="N369" s="52"/>
      <c r="O369" s="52"/>
      <c r="P369" s="52"/>
      <c r="Q369" s="52"/>
      <c r="R369" s="52"/>
      <c r="S369" s="52"/>
      <c r="T369" s="52"/>
      <c r="U369" s="52"/>
      <c r="V369" s="52"/>
      <c r="W369" s="52"/>
      <c r="X369" s="52"/>
      <c r="Y369" s="52"/>
      <c r="Z369" s="52"/>
    </row>
    <row r="370" spans="1:26" ht="15.75" customHeight="1">
      <c r="A370" s="52"/>
      <c r="B370" s="154"/>
      <c r="C370" s="52"/>
      <c r="D370" s="52"/>
      <c r="E370" s="53"/>
      <c r="F370" s="52"/>
      <c r="G370" s="52"/>
      <c r="H370" s="52"/>
      <c r="I370" s="52"/>
      <c r="J370" s="52"/>
      <c r="K370" s="52"/>
      <c r="L370" s="52"/>
      <c r="M370" s="52"/>
      <c r="N370" s="52"/>
      <c r="O370" s="52"/>
      <c r="P370" s="52"/>
      <c r="Q370" s="52"/>
      <c r="R370" s="52"/>
      <c r="S370" s="52"/>
      <c r="T370" s="52"/>
      <c r="U370" s="52"/>
      <c r="V370" s="52"/>
      <c r="W370" s="52"/>
      <c r="X370" s="52"/>
      <c r="Y370" s="52"/>
      <c r="Z370" s="52"/>
    </row>
    <row r="371" spans="1:26" ht="15.75" customHeight="1">
      <c r="A371" s="52"/>
      <c r="B371" s="154"/>
      <c r="C371" s="52"/>
      <c r="D371" s="52"/>
      <c r="E371" s="53"/>
      <c r="F371" s="52"/>
      <c r="G371" s="52"/>
      <c r="H371" s="52"/>
      <c r="I371" s="52"/>
      <c r="J371" s="52"/>
      <c r="K371" s="52"/>
      <c r="L371" s="52"/>
      <c r="M371" s="52"/>
      <c r="N371" s="52"/>
      <c r="O371" s="52"/>
      <c r="P371" s="52"/>
      <c r="Q371" s="52"/>
      <c r="R371" s="52"/>
      <c r="S371" s="52"/>
      <c r="T371" s="52"/>
      <c r="U371" s="52"/>
      <c r="V371" s="52"/>
      <c r="W371" s="52"/>
      <c r="X371" s="52"/>
      <c r="Y371" s="52"/>
      <c r="Z371" s="52"/>
    </row>
    <row r="372" spans="1:26" ht="15.75" customHeight="1">
      <c r="A372" s="52"/>
      <c r="B372" s="154"/>
      <c r="C372" s="52"/>
      <c r="D372" s="52"/>
      <c r="E372" s="53"/>
      <c r="F372" s="52"/>
      <c r="G372" s="52"/>
      <c r="H372" s="52"/>
      <c r="I372" s="52"/>
      <c r="J372" s="52"/>
      <c r="K372" s="52"/>
      <c r="L372" s="52"/>
      <c r="M372" s="52"/>
      <c r="N372" s="52"/>
      <c r="O372" s="52"/>
      <c r="P372" s="52"/>
      <c r="Q372" s="52"/>
      <c r="R372" s="52"/>
      <c r="S372" s="52"/>
      <c r="T372" s="52"/>
      <c r="U372" s="52"/>
      <c r="V372" s="52"/>
      <c r="W372" s="52"/>
      <c r="X372" s="52"/>
      <c r="Y372" s="52"/>
      <c r="Z372" s="52"/>
    </row>
    <row r="373" spans="1:26" ht="15.75" customHeight="1">
      <c r="A373" s="52"/>
      <c r="B373" s="154"/>
      <c r="C373" s="52"/>
      <c r="D373" s="52"/>
      <c r="E373" s="53"/>
      <c r="F373" s="52"/>
      <c r="G373" s="52"/>
      <c r="H373" s="52"/>
      <c r="I373" s="52"/>
      <c r="J373" s="52"/>
      <c r="K373" s="52"/>
      <c r="L373" s="52"/>
      <c r="M373" s="52"/>
      <c r="N373" s="52"/>
      <c r="O373" s="52"/>
      <c r="P373" s="52"/>
      <c r="Q373" s="52"/>
      <c r="R373" s="52"/>
      <c r="S373" s="52"/>
      <c r="T373" s="52"/>
      <c r="U373" s="52"/>
      <c r="V373" s="52"/>
      <c r="W373" s="52"/>
      <c r="X373" s="52"/>
      <c r="Y373" s="52"/>
      <c r="Z373" s="52"/>
    </row>
    <row r="374" spans="1:26" ht="15.75" customHeight="1">
      <c r="A374" s="52"/>
      <c r="B374" s="154"/>
      <c r="C374" s="52"/>
      <c r="D374" s="52"/>
      <c r="E374" s="53"/>
      <c r="F374" s="52"/>
      <c r="G374" s="52"/>
      <c r="H374" s="52"/>
      <c r="I374" s="52"/>
      <c r="J374" s="52"/>
      <c r="K374" s="52"/>
      <c r="L374" s="52"/>
      <c r="M374" s="52"/>
      <c r="N374" s="52"/>
      <c r="O374" s="52"/>
      <c r="P374" s="52"/>
      <c r="Q374" s="52"/>
      <c r="R374" s="52"/>
      <c r="S374" s="52"/>
      <c r="T374" s="52"/>
      <c r="U374" s="52"/>
      <c r="V374" s="52"/>
      <c r="W374" s="52"/>
      <c r="X374" s="52"/>
      <c r="Y374" s="52"/>
      <c r="Z374" s="52"/>
    </row>
    <row r="375" spans="1:26" ht="15.75" customHeight="1">
      <c r="A375" s="52"/>
      <c r="B375" s="154"/>
      <c r="C375" s="52"/>
      <c r="D375" s="52"/>
      <c r="E375" s="53"/>
      <c r="F375" s="52"/>
      <c r="G375" s="52"/>
      <c r="H375" s="52"/>
      <c r="I375" s="52"/>
      <c r="J375" s="52"/>
      <c r="K375" s="52"/>
      <c r="L375" s="52"/>
      <c r="M375" s="52"/>
      <c r="N375" s="52"/>
      <c r="O375" s="52"/>
      <c r="P375" s="52"/>
      <c r="Q375" s="52"/>
      <c r="R375" s="52"/>
      <c r="S375" s="52"/>
      <c r="T375" s="52"/>
      <c r="U375" s="52"/>
      <c r="V375" s="52"/>
      <c r="W375" s="52"/>
      <c r="X375" s="52"/>
      <c r="Y375" s="52"/>
      <c r="Z375" s="52"/>
    </row>
    <row r="376" spans="1:26" ht="15.75" customHeight="1">
      <c r="A376" s="52"/>
      <c r="B376" s="154"/>
      <c r="C376" s="52"/>
      <c r="D376" s="52"/>
      <c r="E376" s="53"/>
      <c r="F376" s="52"/>
      <c r="G376" s="52"/>
      <c r="H376" s="52"/>
      <c r="I376" s="52"/>
      <c r="J376" s="52"/>
      <c r="K376" s="52"/>
      <c r="L376" s="52"/>
      <c r="M376" s="52"/>
      <c r="N376" s="52"/>
      <c r="O376" s="52"/>
      <c r="P376" s="52"/>
      <c r="Q376" s="52"/>
      <c r="R376" s="52"/>
      <c r="S376" s="52"/>
      <c r="T376" s="52"/>
      <c r="U376" s="52"/>
      <c r="V376" s="52"/>
      <c r="W376" s="52"/>
      <c r="X376" s="52"/>
      <c r="Y376" s="52"/>
      <c r="Z376" s="52"/>
    </row>
    <row r="377" spans="1:26" ht="15.75" customHeight="1">
      <c r="A377" s="52"/>
      <c r="B377" s="154"/>
      <c r="C377" s="52"/>
      <c r="D377" s="52"/>
      <c r="E377" s="53"/>
      <c r="F377" s="52"/>
      <c r="G377" s="52"/>
      <c r="H377" s="52"/>
      <c r="I377" s="52"/>
      <c r="J377" s="52"/>
      <c r="K377" s="52"/>
      <c r="L377" s="52"/>
      <c r="M377" s="52"/>
      <c r="N377" s="52"/>
      <c r="O377" s="52"/>
      <c r="P377" s="52"/>
      <c r="Q377" s="52"/>
      <c r="R377" s="52"/>
      <c r="S377" s="52"/>
      <c r="T377" s="52"/>
      <c r="U377" s="52"/>
      <c r="V377" s="52"/>
      <c r="W377" s="52"/>
      <c r="X377" s="52"/>
      <c r="Y377" s="52"/>
      <c r="Z377" s="52"/>
    </row>
    <row r="378" spans="1:26" ht="15.75" customHeight="1">
      <c r="A378" s="52"/>
      <c r="B378" s="154"/>
      <c r="C378" s="52"/>
      <c r="D378" s="52"/>
      <c r="E378" s="53"/>
      <c r="F378" s="52"/>
      <c r="G378" s="52"/>
      <c r="H378" s="52"/>
      <c r="I378" s="52"/>
      <c r="J378" s="52"/>
      <c r="K378" s="52"/>
      <c r="L378" s="52"/>
      <c r="M378" s="52"/>
      <c r="N378" s="52"/>
      <c r="O378" s="52"/>
      <c r="P378" s="52"/>
      <c r="Q378" s="52"/>
      <c r="R378" s="52"/>
      <c r="S378" s="52"/>
      <c r="T378" s="52"/>
      <c r="U378" s="52"/>
      <c r="V378" s="52"/>
      <c r="W378" s="52"/>
      <c r="X378" s="52"/>
      <c r="Y378" s="52"/>
      <c r="Z378" s="52"/>
    </row>
    <row r="379" spans="1:26" ht="15.75" customHeight="1">
      <c r="A379" s="52"/>
      <c r="B379" s="154"/>
      <c r="C379" s="52"/>
      <c r="D379" s="52"/>
      <c r="E379" s="53"/>
      <c r="F379" s="52"/>
      <c r="G379" s="52"/>
      <c r="H379" s="52"/>
      <c r="I379" s="52"/>
      <c r="J379" s="52"/>
      <c r="K379" s="52"/>
      <c r="L379" s="52"/>
      <c r="M379" s="52"/>
      <c r="N379" s="52"/>
      <c r="O379" s="52"/>
      <c r="P379" s="52"/>
      <c r="Q379" s="52"/>
      <c r="R379" s="52"/>
      <c r="S379" s="52"/>
      <c r="T379" s="52"/>
      <c r="U379" s="52"/>
      <c r="V379" s="52"/>
      <c r="W379" s="52"/>
      <c r="X379" s="52"/>
      <c r="Y379" s="52"/>
      <c r="Z379" s="52"/>
    </row>
    <row r="380" spans="1:26" ht="15.75" customHeight="1">
      <c r="A380" s="52"/>
      <c r="B380" s="154"/>
      <c r="C380" s="52"/>
      <c r="D380" s="52"/>
      <c r="E380" s="53"/>
      <c r="F380" s="52"/>
      <c r="G380" s="52"/>
      <c r="H380" s="52"/>
      <c r="I380" s="52"/>
      <c r="J380" s="52"/>
      <c r="K380" s="52"/>
      <c r="L380" s="52"/>
      <c r="M380" s="52"/>
      <c r="N380" s="52"/>
      <c r="O380" s="52"/>
      <c r="P380" s="52"/>
      <c r="Q380" s="52"/>
      <c r="R380" s="52"/>
      <c r="S380" s="52"/>
      <c r="T380" s="52"/>
      <c r="U380" s="52"/>
      <c r="V380" s="52"/>
      <c r="W380" s="52"/>
      <c r="X380" s="52"/>
      <c r="Y380" s="52"/>
      <c r="Z380" s="52"/>
    </row>
    <row r="381" spans="1:26" ht="15.75" customHeight="1">
      <c r="A381" s="52"/>
      <c r="B381" s="154"/>
      <c r="C381" s="52"/>
      <c r="D381" s="52"/>
      <c r="E381" s="53"/>
      <c r="F381" s="52"/>
      <c r="G381" s="52"/>
      <c r="H381" s="52"/>
      <c r="I381" s="52"/>
      <c r="J381" s="52"/>
      <c r="K381" s="52"/>
      <c r="L381" s="52"/>
      <c r="M381" s="52"/>
      <c r="N381" s="52"/>
      <c r="O381" s="52"/>
      <c r="P381" s="52"/>
      <c r="Q381" s="52"/>
      <c r="R381" s="52"/>
      <c r="S381" s="52"/>
      <c r="T381" s="52"/>
      <c r="U381" s="52"/>
      <c r="V381" s="52"/>
      <c r="W381" s="52"/>
      <c r="X381" s="52"/>
      <c r="Y381" s="52"/>
      <c r="Z381" s="52"/>
    </row>
    <row r="382" spans="1:26" ht="15.75" customHeight="1">
      <c r="A382" s="52"/>
      <c r="B382" s="154"/>
      <c r="C382" s="52"/>
      <c r="D382" s="52"/>
      <c r="E382" s="53"/>
      <c r="F382" s="52"/>
      <c r="G382" s="52"/>
      <c r="H382" s="52"/>
      <c r="I382" s="52"/>
      <c r="J382" s="52"/>
      <c r="K382" s="52"/>
      <c r="L382" s="52"/>
      <c r="M382" s="52"/>
      <c r="N382" s="52"/>
      <c r="O382" s="52"/>
      <c r="P382" s="52"/>
      <c r="Q382" s="52"/>
      <c r="R382" s="52"/>
      <c r="S382" s="52"/>
      <c r="T382" s="52"/>
      <c r="U382" s="52"/>
      <c r="V382" s="52"/>
      <c r="W382" s="52"/>
      <c r="X382" s="52"/>
      <c r="Y382" s="52"/>
      <c r="Z382" s="52"/>
    </row>
    <row r="383" spans="1:26" ht="15.75" customHeight="1">
      <c r="A383" s="52"/>
      <c r="B383" s="154"/>
      <c r="C383" s="52"/>
      <c r="D383" s="52"/>
      <c r="E383" s="53"/>
      <c r="F383" s="52"/>
      <c r="G383" s="52"/>
      <c r="H383" s="52"/>
      <c r="I383" s="52"/>
      <c r="J383" s="52"/>
      <c r="K383" s="52"/>
      <c r="L383" s="52"/>
      <c r="M383" s="52"/>
      <c r="N383" s="52"/>
      <c r="O383" s="52"/>
      <c r="P383" s="52"/>
      <c r="Q383" s="52"/>
      <c r="R383" s="52"/>
      <c r="S383" s="52"/>
      <c r="T383" s="52"/>
      <c r="U383" s="52"/>
      <c r="V383" s="52"/>
      <c r="W383" s="52"/>
      <c r="X383" s="52"/>
      <c r="Y383" s="52"/>
      <c r="Z383" s="52"/>
    </row>
    <row r="384" spans="1:26" ht="15.75" customHeight="1">
      <c r="A384" s="52"/>
      <c r="B384" s="154"/>
      <c r="C384" s="52"/>
      <c r="D384" s="52"/>
      <c r="E384" s="53"/>
      <c r="F384" s="52"/>
      <c r="G384" s="52"/>
      <c r="H384" s="52"/>
      <c r="I384" s="52"/>
      <c r="J384" s="52"/>
      <c r="K384" s="52"/>
      <c r="L384" s="52"/>
      <c r="M384" s="52"/>
      <c r="N384" s="52"/>
      <c r="O384" s="52"/>
      <c r="P384" s="52"/>
      <c r="Q384" s="52"/>
      <c r="R384" s="52"/>
      <c r="S384" s="52"/>
      <c r="T384" s="52"/>
      <c r="U384" s="52"/>
      <c r="V384" s="52"/>
      <c r="W384" s="52"/>
      <c r="X384" s="52"/>
      <c r="Y384" s="52"/>
      <c r="Z384" s="52"/>
    </row>
    <row r="385" spans="1:26" ht="15.75" customHeight="1">
      <c r="A385" s="52"/>
      <c r="B385" s="154"/>
      <c r="C385" s="52"/>
      <c r="D385" s="52"/>
      <c r="E385" s="53"/>
      <c r="F385" s="52"/>
      <c r="G385" s="52"/>
      <c r="H385" s="52"/>
      <c r="I385" s="52"/>
      <c r="J385" s="52"/>
      <c r="K385" s="52"/>
      <c r="L385" s="52"/>
      <c r="M385" s="52"/>
      <c r="N385" s="52"/>
      <c r="O385" s="52"/>
      <c r="P385" s="52"/>
      <c r="Q385" s="52"/>
      <c r="R385" s="52"/>
      <c r="S385" s="52"/>
      <c r="T385" s="52"/>
      <c r="U385" s="52"/>
      <c r="V385" s="52"/>
      <c r="W385" s="52"/>
      <c r="X385" s="52"/>
      <c r="Y385" s="52"/>
      <c r="Z385" s="52"/>
    </row>
    <row r="386" spans="1:26" ht="15.75" customHeight="1">
      <c r="A386" s="52"/>
      <c r="B386" s="154"/>
      <c r="C386" s="52"/>
      <c r="D386" s="52"/>
      <c r="E386" s="53"/>
      <c r="F386" s="52"/>
      <c r="G386" s="52"/>
      <c r="H386" s="52"/>
      <c r="I386" s="52"/>
      <c r="J386" s="52"/>
      <c r="K386" s="52"/>
      <c r="L386" s="52"/>
      <c r="M386" s="52"/>
      <c r="N386" s="52"/>
      <c r="O386" s="52"/>
      <c r="P386" s="52"/>
      <c r="Q386" s="52"/>
      <c r="R386" s="52"/>
      <c r="S386" s="52"/>
      <c r="T386" s="52"/>
      <c r="U386" s="52"/>
      <c r="V386" s="52"/>
      <c r="W386" s="52"/>
      <c r="X386" s="52"/>
      <c r="Y386" s="52"/>
      <c r="Z386" s="52"/>
    </row>
    <row r="387" spans="1:26" ht="15.75" customHeight="1">
      <c r="A387" s="52"/>
      <c r="B387" s="154"/>
      <c r="C387" s="52"/>
      <c r="D387" s="52"/>
      <c r="E387" s="53"/>
      <c r="F387" s="52"/>
      <c r="G387" s="52"/>
      <c r="H387" s="52"/>
      <c r="I387" s="52"/>
      <c r="J387" s="52"/>
      <c r="K387" s="52"/>
      <c r="L387" s="52"/>
      <c r="M387" s="52"/>
      <c r="N387" s="52"/>
      <c r="O387" s="52"/>
      <c r="P387" s="52"/>
      <c r="Q387" s="52"/>
      <c r="R387" s="52"/>
      <c r="S387" s="52"/>
      <c r="T387" s="52"/>
      <c r="U387" s="52"/>
      <c r="V387" s="52"/>
      <c r="W387" s="52"/>
      <c r="X387" s="52"/>
      <c r="Y387" s="52"/>
      <c r="Z387" s="52"/>
    </row>
    <row r="388" spans="1:26" ht="15.75" customHeight="1">
      <c r="A388" s="52"/>
      <c r="B388" s="154"/>
      <c r="C388" s="52"/>
      <c r="D388" s="52"/>
      <c r="E388" s="53"/>
      <c r="F388" s="52"/>
      <c r="G388" s="52"/>
      <c r="H388" s="52"/>
      <c r="I388" s="52"/>
      <c r="J388" s="52"/>
      <c r="K388" s="52"/>
      <c r="L388" s="52"/>
      <c r="M388" s="52"/>
      <c r="N388" s="52"/>
      <c r="O388" s="52"/>
      <c r="P388" s="52"/>
      <c r="Q388" s="52"/>
      <c r="R388" s="52"/>
      <c r="S388" s="52"/>
      <c r="T388" s="52"/>
      <c r="U388" s="52"/>
      <c r="V388" s="52"/>
      <c r="W388" s="52"/>
      <c r="X388" s="52"/>
      <c r="Y388" s="52"/>
      <c r="Z388" s="52"/>
    </row>
    <row r="389" spans="1:26" ht="15.75" customHeight="1">
      <c r="A389" s="52"/>
      <c r="B389" s="154"/>
      <c r="C389" s="52"/>
      <c r="D389" s="52"/>
      <c r="E389" s="53"/>
      <c r="F389" s="52"/>
      <c r="G389" s="52"/>
      <c r="H389" s="52"/>
      <c r="I389" s="52"/>
      <c r="J389" s="52"/>
      <c r="K389" s="52"/>
      <c r="L389" s="52"/>
      <c r="M389" s="52"/>
      <c r="N389" s="52"/>
      <c r="O389" s="52"/>
      <c r="P389" s="52"/>
      <c r="Q389" s="52"/>
      <c r="R389" s="52"/>
      <c r="S389" s="52"/>
      <c r="T389" s="52"/>
      <c r="U389" s="52"/>
      <c r="V389" s="52"/>
      <c r="W389" s="52"/>
      <c r="X389" s="52"/>
      <c r="Y389" s="52"/>
      <c r="Z389" s="52"/>
    </row>
    <row r="390" spans="1:26" ht="15.75" customHeight="1">
      <c r="A390" s="52"/>
      <c r="B390" s="154"/>
      <c r="C390" s="52"/>
      <c r="D390" s="52"/>
      <c r="E390" s="53"/>
      <c r="F390" s="52"/>
      <c r="G390" s="52"/>
      <c r="H390" s="52"/>
      <c r="I390" s="52"/>
      <c r="J390" s="52"/>
      <c r="K390" s="52"/>
      <c r="L390" s="52"/>
      <c r="M390" s="52"/>
      <c r="N390" s="52"/>
      <c r="O390" s="52"/>
      <c r="P390" s="52"/>
      <c r="Q390" s="52"/>
      <c r="R390" s="52"/>
      <c r="S390" s="52"/>
      <c r="T390" s="52"/>
      <c r="U390" s="52"/>
      <c r="V390" s="52"/>
      <c r="W390" s="52"/>
      <c r="X390" s="52"/>
      <c r="Y390" s="52"/>
      <c r="Z390" s="52"/>
    </row>
    <row r="391" spans="1:26" ht="15.75" customHeight="1">
      <c r="A391" s="52"/>
      <c r="B391" s="154"/>
      <c r="C391" s="52"/>
      <c r="D391" s="52"/>
      <c r="E391" s="53"/>
      <c r="F391" s="52"/>
      <c r="G391" s="52"/>
      <c r="H391" s="52"/>
      <c r="I391" s="52"/>
      <c r="J391" s="52"/>
      <c r="K391" s="52"/>
      <c r="L391" s="52"/>
      <c r="M391" s="52"/>
      <c r="N391" s="52"/>
      <c r="O391" s="52"/>
      <c r="P391" s="52"/>
      <c r="Q391" s="52"/>
      <c r="R391" s="52"/>
      <c r="S391" s="52"/>
      <c r="T391" s="52"/>
      <c r="U391" s="52"/>
      <c r="V391" s="52"/>
      <c r="W391" s="52"/>
      <c r="X391" s="52"/>
      <c r="Y391" s="52"/>
      <c r="Z391" s="52"/>
    </row>
    <row r="392" spans="1:26" ht="15.75" customHeight="1">
      <c r="A392" s="52"/>
      <c r="B392" s="154"/>
      <c r="C392" s="52"/>
      <c r="D392" s="52"/>
      <c r="E392" s="53"/>
      <c r="F392" s="52"/>
      <c r="G392" s="52"/>
      <c r="H392" s="52"/>
      <c r="I392" s="52"/>
      <c r="J392" s="52"/>
      <c r="K392" s="52"/>
      <c r="L392" s="52"/>
      <c r="M392" s="52"/>
      <c r="N392" s="52"/>
      <c r="O392" s="52"/>
      <c r="P392" s="52"/>
      <c r="Q392" s="52"/>
      <c r="R392" s="52"/>
      <c r="S392" s="52"/>
      <c r="T392" s="52"/>
      <c r="U392" s="52"/>
      <c r="V392" s="52"/>
      <c r="W392" s="52"/>
      <c r="X392" s="52"/>
      <c r="Y392" s="52"/>
      <c r="Z392" s="52"/>
    </row>
    <row r="393" spans="1:26" ht="15.75" customHeight="1">
      <c r="A393" s="52"/>
      <c r="B393" s="154"/>
      <c r="C393" s="52"/>
      <c r="D393" s="52"/>
      <c r="E393" s="53"/>
      <c r="F393" s="52"/>
      <c r="G393" s="52"/>
      <c r="H393" s="52"/>
      <c r="I393" s="52"/>
      <c r="J393" s="52"/>
      <c r="K393" s="52"/>
      <c r="L393" s="52"/>
      <c r="M393" s="52"/>
      <c r="N393" s="52"/>
      <c r="O393" s="52"/>
      <c r="P393" s="52"/>
      <c r="Q393" s="52"/>
      <c r="R393" s="52"/>
      <c r="S393" s="52"/>
      <c r="T393" s="52"/>
      <c r="U393" s="52"/>
      <c r="V393" s="52"/>
      <c r="W393" s="52"/>
      <c r="X393" s="52"/>
      <c r="Y393" s="52"/>
      <c r="Z393" s="52"/>
    </row>
    <row r="394" spans="1:26" ht="15.75" customHeight="1">
      <c r="A394" s="52"/>
      <c r="B394" s="154"/>
      <c r="C394" s="52"/>
      <c r="D394" s="52"/>
      <c r="E394" s="53"/>
      <c r="F394" s="52"/>
      <c r="G394" s="52"/>
      <c r="H394" s="52"/>
      <c r="I394" s="52"/>
      <c r="J394" s="52"/>
      <c r="K394" s="52"/>
      <c r="L394" s="52"/>
      <c r="M394" s="52"/>
      <c r="N394" s="52"/>
      <c r="O394" s="52"/>
      <c r="P394" s="52"/>
      <c r="Q394" s="52"/>
      <c r="R394" s="52"/>
      <c r="S394" s="52"/>
      <c r="T394" s="52"/>
      <c r="U394" s="52"/>
      <c r="V394" s="52"/>
      <c r="W394" s="52"/>
      <c r="X394" s="52"/>
      <c r="Y394" s="52"/>
      <c r="Z394" s="52"/>
    </row>
    <row r="395" spans="1:26" ht="15.75" customHeight="1">
      <c r="A395" s="52"/>
      <c r="B395" s="154"/>
      <c r="C395" s="52"/>
      <c r="D395" s="52"/>
      <c r="E395" s="53"/>
      <c r="F395" s="52"/>
      <c r="G395" s="52"/>
      <c r="H395" s="52"/>
      <c r="I395" s="52"/>
      <c r="J395" s="52"/>
      <c r="K395" s="52"/>
      <c r="L395" s="52"/>
      <c r="M395" s="52"/>
      <c r="N395" s="52"/>
      <c r="O395" s="52"/>
      <c r="P395" s="52"/>
      <c r="Q395" s="52"/>
      <c r="R395" s="52"/>
      <c r="S395" s="52"/>
      <c r="T395" s="52"/>
      <c r="U395" s="52"/>
      <c r="V395" s="52"/>
      <c r="W395" s="52"/>
      <c r="X395" s="52"/>
      <c r="Y395" s="52"/>
      <c r="Z395" s="52"/>
    </row>
    <row r="396" spans="1:26" ht="15.75" customHeight="1">
      <c r="A396" s="52"/>
      <c r="B396" s="154"/>
      <c r="C396" s="52"/>
      <c r="D396" s="52"/>
      <c r="E396" s="53"/>
      <c r="F396" s="52"/>
      <c r="G396" s="52"/>
      <c r="H396" s="52"/>
      <c r="I396" s="52"/>
      <c r="J396" s="52"/>
      <c r="K396" s="52"/>
      <c r="L396" s="52"/>
      <c r="M396" s="52"/>
      <c r="N396" s="52"/>
      <c r="O396" s="52"/>
      <c r="P396" s="52"/>
      <c r="Q396" s="52"/>
      <c r="R396" s="52"/>
      <c r="S396" s="52"/>
      <c r="T396" s="52"/>
      <c r="U396" s="52"/>
      <c r="V396" s="52"/>
      <c r="W396" s="52"/>
      <c r="X396" s="52"/>
      <c r="Y396" s="52"/>
      <c r="Z396" s="52"/>
    </row>
    <row r="397" spans="1:26" ht="15.75" customHeight="1">
      <c r="A397" s="52"/>
      <c r="B397" s="154"/>
      <c r="C397" s="52"/>
      <c r="D397" s="52"/>
      <c r="E397" s="53"/>
      <c r="F397" s="52"/>
      <c r="G397" s="52"/>
      <c r="H397" s="52"/>
      <c r="I397" s="52"/>
      <c r="J397" s="52"/>
      <c r="K397" s="52"/>
      <c r="L397" s="52"/>
      <c r="M397" s="52"/>
      <c r="N397" s="52"/>
      <c r="O397" s="52"/>
      <c r="P397" s="52"/>
      <c r="Q397" s="52"/>
      <c r="R397" s="52"/>
      <c r="S397" s="52"/>
      <c r="T397" s="52"/>
      <c r="U397" s="52"/>
      <c r="V397" s="52"/>
      <c r="W397" s="52"/>
      <c r="X397" s="52"/>
      <c r="Y397" s="52"/>
      <c r="Z397" s="52"/>
    </row>
    <row r="398" spans="1:26" ht="15.75" customHeight="1">
      <c r="A398" s="52"/>
      <c r="B398" s="154"/>
      <c r="C398" s="52"/>
      <c r="D398" s="52"/>
      <c r="E398" s="53"/>
      <c r="F398" s="52"/>
      <c r="G398" s="52"/>
      <c r="H398" s="52"/>
      <c r="I398" s="52"/>
      <c r="J398" s="52"/>
      <c r="K398" s="52"/>
      <c r="L398" s="52"/>
      <c r="M398" s="52"/>
      <c r="N398" s="52"/>
      <c r="O398" s="52"/>
      <c r="P398" s="52"/>
      <c r="Q398" s="52"/>
      <c r="R398" s="52"/>
      <c r="S398" s="52"/>
      <c r="T398" s="52"/>
      <c r="U398" s="52"/>
      <c r="V398" s="52"/>
      <c r="W398" s="52"/>
      <c r="X398" s="52"/>
      <c r="Y398" s="52"/>
      <c r="Z398" s="52"/>
    </row>
    <row r="399" spans="1:26" ht="15.75" customHeight="1">
      <c r="A399" s="52"/>
      <c r="B399" s="154"/>
      <c r="C399" s="52"/>
      <c r="D399" s="52"/>
      <c r="E399" s="53"/>
      <c r="F399" s="52"/>
      <c r="G399" s="52"/>
      <c r="H399" s="52"/>
      <c r="I399" s="52"/>
      <c r="J399" s="52"/>
      <c r="K399" s="52"/>
      <c r="L399" s="52"/>
      <c r="M399" s="52"/>
      <c r="N399" s="52"/>
      <c r="O399" s="52"/>
      <c r="P399" s="52"/>
      <c r="Q399" s="52"/>
      <c r="R399" s="52"/>
      <c r="S399" s="52"/>
      <c r="T399" s="52"/>
      <c r="U399" s="52"/>
      <c r="V399" s="52"/>
      <c r="W399" s="52"/>
      <c r="X399" s="52"/>
      <c r="Y399" s="52"/>
      <c r="Z399" s="52"/>
    </row>
    <row r="400" spans="1:26" ht="15.75" customHeight="1">
      <c r="A400" s="52"/>
      <c r="B400" s="154"/>
      <c r="C400" s="52"/>
      <c r="D400" s="52"/>
      <c r="E400" s="53"/>
      <c r="F400" s="52"/>
      <c r="G400" s="52"/>
      <c r="H400" s="52"/>
      <c r="I400" s="52"/>
      <c r="J400" s="52"/>
      <c r="K400" s="52"/>
      <c r="L400" s="52"/>
      <c r="M400" s="52"/>
      <c r="N400" s="52"/>
      <c r="O400" s="52"/>
      <c r="P400" s="52"/>
      <c r="Q400" s="52"/>
      <c r="R400" s="52"/>
      <c r="S400" s="52"/>
      <c r="T400" s="52"/>
      <c r="U400" s="52"/>
      <c r="V400" s="52"/>
      <c r="W400" s="52"/>
      <c r="X400" s="52"/>
      <c r="Y400" s="52"/>
      <c r="Z400" s="52"/>
    </row>
    <row r="401" spans="1:26" ht="15.75" customHeight="1">
      <c r="A401" s="52"/>
      <c r="B401" s="154"/>
      <c r="C401" s="52"/>
      <c r="D401" s="52"/>
      <c r="E401" s="53"/>
      <c r="F401" s="52"/>
      <c r="G401" s="52"/>
      <c r="H401" s="52"/>
      <c r="I401" s="52"/>
      <c r="J401" s="52"/>
      <c r="K401" s="52"/>
      <c r="L401" s="52"/>
      <c r="M401" s="52"/>
      <c r="N401" s="52"/>
      <c r="O401" s="52"/>
      <c r="P401" s="52"/>
      <c r="Q401" s="52"/>
      <c r="R401" s="52"/>
      <c r="S401" s="52"/>
      <c r="T401" s="52"/>
      <c r="U401" s="52"/>
      <c r="V401" s="52"/>
      <c r="W401" s="52"/>
      <c r="X401" s="52"/>
      <c r="Y401" s="52"/>
      <c r="Z401" s="52"/>
    </row>
    <row r="402" spans="1:26" ht="15.75" customHeight="1">
      <c r="A402" s="52"/>
      <c r="B402" s="154"/>
      <c r="C402" s="52"/>
      <c r="D402" s="52"/>
      <c r="E402" s="53"/>
      <c r="F402" s="52"/>
      <c r="G402" s="52"/>
      <c r="H402" s="52"/>
      <c r="I402" s="52"/>
      <c r="J402" s="52"/>
      <c r="K402" s="52"/>
      <c r="L402" s="52"/>
      <c r="M402" s="52"/>
      <c r="N402" s="52"/>
      <c r="O402" s="52"/>
      <c r="P402" s="52"/>
      <c r="Q402" s="52"/>
      <c r="R402" s="52"/>
      <c r="S402" s="52"/>
      <c r="T402" s="52"/>
      <c r="U402" s="52"/>
      <c r="V402" s="52"/>
      <c r="W402" s="52"/>
      <c r="X402" s="52"/>
      <c r="Y402" s="52"/>
      <c r="Z402" s="52"/>
    </row>
    <row r="403" spans="1:26" ht="15.75" customHeight="1">
      <c r="A403" s="52"/>
      <c r="B403" s="154"/>
      <c r="C403" s="52"/>
      <c r="D403" s="52"/>
      <c r="E403" s="53"/>
      <c r="F403" s="52"/>
      <c r="G403" s="52"/>
      <c r="H403" s="52"/>
      <c r="I403" s="52"/>
      <c r="J403" s="52"/>
      <c r="K403" s="52"/>
      <c r="L403" s="52"/>
      <c r="M403" s="52"/>
      <c r="N403" s="52"/>
      <c r="O403" s="52"/>
      <c r="P403" s="52"/>
      <c r="Q403" s="52"/>
      <c r="R403" s="52"/>
      <c r="S403" s="52"/>
      <c r="T403" s="52"/>
      <c r="U403" s="52"/>
      <c r="V403" s="52"/>
      <c r="W403" s="52"/>
      <c r="X403" s="52"/>
      <c r="Y403" s="52"/>
      <c r="Z403" s="52"/>
    </row>
    <row r="404" spans="1:26" ht="15.75" customHeight="1">
      <c r="A404" s="52"/>
      <c r="B404" s="154"/>
      <c r="C404" s="52"/>
      <c r="D404" s="52"/>
      <c r="E404" s="53"/>
      <c r="F404" s="52"/>
      <c r="G404" s="52"/>
      <c r="H404" s="52"/>
      <c r="I404" s="52"/>
      <c r="J404" s="52"/>
      <c r="K404" s="52"/>
      <c r="L404" s="52"/>
      <c r="M404" s="52"/>
      <c r="N404" s="52"/>
      <c r="O404" s="52"/>
      <c r="P404" s="52"/>
      <c r="Q404" s="52"/>
      <c r="R404" s="52"/>
      <c r="S404" s="52"/>
      <c r="T404" s="52"/>
      <c r="U404" s="52"/>
      <c r="V404" s="52"/>
      <c r="W404" s="52"/>
      <c r="X404" s="52"/>
      <c r="Y404" s="52"/>
      <c r="Z404" s="52"/>
    </row>
    <row r="405" spans="1:26" ht="15.75" customHeight="1">
      <c r="A405" s="52"/>
      <c r="B405" s="154"/>
      <c r="C405" s="52"/>
      <c r="D405" s="52"/>
      <c r="E405" s="53"/>
      <c r="F405" s="52"/>
      <c r="G405" s="52"/>
      <c r="H405" s="52"/>
      <c r="I405" s="52"/>
      <c r="J405" s="52"/>
      <c r="K405" s="52"/>
      <c r="L405" s="52"/>
      <c r="M405" s="52"/>
      <c r="N405" s="52"/>
      <c r="O405" s="52"/>
      <c r="P405" s="52"/>
      <c r="Q405" s="52"/>
      <c r="R405" s="52"/>
      <c r="S405" s="52"/>
      <c r="T405" s="52"/>
      <c r="U405" s="52"/>
      <c r="V405" s="52"/>
      <c r="W405" s="52"/>
      <c r="X405" s="52"/>
      <c r="Y405" s="52"/>
      <c r="Z405" s="52"/>
    </row>
    <row r="406" spans="1:26" ht="15.75" customHeight="1">
      <c r="A406" s="52"/>
      <c r="B406" s="154"/>
      <c r="C406" s="52"/>
      <c r="D406" s="52"/>
      <c r="E406" s="53"/>
      <c r="F406" s="52"/>
      <c r="G406" s="52"/>
      <c r="H406" s="52"/>
      <c r="I406" s="52"/>
      <c r="J406" s="52"/>
      <c r="K406" s="52"/>
      <c r="L406" s="52"/>
      <c r="M406" s="52"/>
      <c r="N406" s="52"/>
      <c r="O406" s="52"/>
      <c r="P406" s="52"/>
      <c r="Q406" s="52"/>
      <c r="R406" s="52"/>
      <c r="S406" s="52"/>
      <c r="T406" s="52"/>
      <c r="U406" s="52"/>
      <c r="V406" s="52"/>
      <c r="W406" s="52"/>
      <c r="X406" s="52"/>
      <c r="Y406" s="52"/>
      <c r="Z406" s="52"/>
    </row>
    <row r="407" spans="1:26" ht="15.75" customHeight="1">
      <c r="A407" s="52"/>
      <c r="B407" s="154"/>
      <c r="C407" s="52"/>
      <c r="D407" s="52"/>
      <c r="E407" s="53"/>
      <c r="F407" s="52"/>
      <c r="G407" s="52"/>
      <c r="H407" s="52"/>
      <c r="I407" s="52"/>
      <c r="J407" s="52"/>
      <c r="K407" s="52"/>
      <c r="L407" s="52"/>
      <c r="M407" s="52"/>
      <c r="N407" s="52"/>
      <c r="O407" s="52"/>
      <c r="P407" s="52"/>
      <c r="Q407" s="52"/>
      <c r="R407" s="52"/>
      <c r="S407" s="52"/>
      <c r="T407" s="52"/>
      <c r="U407" s="52"/>
      <c r="V407" s="52"/>
      <c r="W407" s="52"/>
      <c r="X407" s="52"/>
      <c r="Y407" s="52"/>
      <c r="Z407" s="52"/>
    </row>
    <row r="408" spans="1:26" ht="15.75" customHeight="1">
      <c r="A408" s="52"/>
      <c r="B408" s="154"/>
      <c r="C408" s="52"/>
      <c r="D408" s="52"/>
      <c r="E408" s="53"/>
      <c r="F408" s="52"/>
      <c r="G408" s="52"/>
      <c r="H408" s="52"/>
      <c r="I408" s="52"/>
      <c r="J408" s="52"/>
      <c r="K408" s="52"/>
      <c r="L408" s="52"/>
      <c r="M408" s="52"/>
      <c r="N408" s="52"/>
      <c r="O408" s="52"/>
      <c r="P408" s="52"/>
      <c r="Q408" s="52"/>
      <c r="R408" s="52"/>
      <c r="S408" s="52"/>
      <c r="T408" s="52"/>
      <c r="U408" s="52"/>
      <c r="V408" s="52"/>
      <c r="W408" s="52"/>
      <c r="X408" s="52"/>
      <c r="Y408" s="52"/>
      <c r="Z408" s="52"/>
    </row>
    <row r="409" spans="1:26" ht="15.75" customHeight="1">
      <c r="A409" s="52"/>
      <c r="B409" s="154"/>
      <c r="C409" s="52"/>
      <c r="D409" s="52"/>
      <c r="E409" s="53"/>
      <c r="F409" s="52"/>
      <c r="G409" s="52"/>
      <c r="H409" s="52"/>
      <c r="I409" s="52"/>
      <c r="J409" s="52"/>
      <c r="K409" s="52"/>
      <c r="L409" s="52"/>
      <c r="M409" s="52"/>
      <c r="N409" s="52"/>
      <c r="O409" s="52"/>
      <c r="P409" s="52"/>
      <c r="Q409" s="52"/>
      <c r="R409" s="52"/>
      <c r="S409" s="52"/>
      <c r="T409" s="52"/>
      <c r="U409" s="52"/>
      <c r="V409" s="52"/>
      <c r="W409" s="52"/>
      <c r="X409" s="52"/>
      <c r="Y409" s="52"/>
      <c r="Z409" s="52"/>
    </row>
    <row r="410" spans="1:26" ht="15.75" customHeight="1">
      <c r="A410" s="52"/>
      <c r="B410" s="154"/>
      <c r="C410" s="52"/>
      <c r="D410" s="52"/>
      <c r="E410" s="53"/>
      <c r="F410" s="52"/>
      <c r="G410" s="52"/>
      <c r="H410" s="52"/>
      <c r="I410" s="52"/>
      <c r="J410" s="52"/>
      <c r="K410" s="52"/>
      <c r="L410" s="52"/>
      <c r="M410" s="52"/>
      <c r="N410" s="52"/>
      <c r="O410" s="52"/>
      <c r="P410" s="52"/>
      <c r="Q410" s="52"/>
      <c r="R410" s="52"/>
      <c r="S410" s="52"/>
      <c r="T410" s="52"/>
      <c r="U410" s="52"/>
      <c r="V410" s="52"/>
      <c r="W410" s="52"/>
      <c r="X410" s="52"/>
      <c r="Y410" s="52"/>
      <c r="Z410" s="52"/>
    </row>
    <row r="411" spans="1:26" ht="15.75" customHeight="1">
      <c r="A411" s="52"/>
      <c r="B411" s="154"/>
      <c r="C411" s="52"/>
      <c r="D411" s="52"/>
      <c r="E411" s="53"/>
      <c r="F411" s="52"/>
      <c r="G411" s="52"/>
      <c r="H411" s="52"/>
      <c r="I411" s="52"/>
      <c r="J411" s="52"/>
      <c r="K411" s="52"/>
      <c r="L411" s="52"/>
      <c r="M411" s="52"/>
      <c r="N411" s="52"/>
      <c r="O411" s="52"/>
      <c r="P411" s="52"/>
      <c r="Q411" s="52"/>
      <c r="R411" s="52"/>
      <c r="S411" s="52"/>
      <c r="T411" s="52"/>
      <c r="U411" s="52"/>
      <c r="V411" s="52"/>
      <c r="W411" s="52"/>
      <c r="X411" s="52"/>
      <c r="Y411" s="52"/>
      <c r="Z411" s="52"/>
    </row>
    <row r="412" spans="1:26" ht="15.75" customHeight="1">
      <c r="A412" s="52"/>
      <c r="B412" s="154"/>
      <c r="C412" s="52"/>
      <c r="D412" s="52"/>
      <c r="E412" s="53"/>
      <c r="F412" s="52"/>
      <c r="G412" s="52"/>
      <c r="H412" s="52"/>
      <c r="I412" s="52"/>
      <c r="J412" s="52"/>
      <c r="K412" s="52"/>
      <c r="L412" s="52"/>
      <c r="M412" s="52"/>
      <c r="N412" s="52"/>
      <c r="O412" s="52"/>
      <c r="P412" s="52"/>
      <c r="Q412" s="52"/>
      <c r="R412" s="52"/>
      <c r="S412" s="52"/>
      <c r="T412" s="52"/>
      <c r="U412" s="52"/>
      <c r="V412" s="52"/>
      <c r="W412" s="52"/>
      <c r="X412" s="52"/>
      <c r="Y412" s="52"/>
      <c r="Z412" s="52"/>
    </row>
    <row r="413" spans="1:26" ht="15.75" customHeight="1">
      <c r="A413" s="52"/>
      <c r="B413" s="154"/>
      <c r="C413" s="52"/>
      <c r="D413" s="52"/>
      <c r="E413" s="53"/>
      <c r="F413" s="52"/>
      <c r="G413" s="52"/>
      <c r="H413" s="52"/>
      <c r="I413" s="52"/>
      <c r="J413" s="52"/>
      <c r="K413" s="52"/>
      <c r="L413" s="52"/>
      <c r="M413" s="52"/>
      <c r="N413" s="52"/>
      <c r="O413" s="52"/>
      <c r="P413" s="52"/>
      <c r="Q413" s="52"/>
      <c r="R413" s="52"/>
      <c r="S413" s="52"/>
      <c r="T413" s="52"/>
      <c r="U413" s="52"/>
      <c r="V413" s="52"/>
      <c r="W413" s="52"/>
      <c r="X413" s="52"/>
      <c r="Y413" s="52"/>
      <c r="Z413" s="52"/>
    </row>
    <row r="414" spans="1:26" ht="15.75" customHeight="1">
      <c r="A414" s="52"/>
      <c r="B414" s="154"/>
      <c r="C414" s="52"/>
      <c r="D414" s="52"/>
      <c r="E414" s="53"/>
      <c r="F414" s="52"/>
      <c r="G414" s="52"/>
      <c r="H414" s="52"/>
      <c r="I414" s="52"/>
      <c r="J414" s="52"/>
      <c r="K414" s="52"/>
      <c r="L414" s="52"/>
      <c r="M414" s="52"/>
      <c r="N414" s="52"/>
      <c r="O414" s="52"/>
      <c r="P414" s="52"/>
      <c r="Q414" s="52"/>
      <c r="R414" s="52"/>
      <c r="S414" s="52"/>
      <c r="T414" s="52"/>
      <c r="U414" s="52"/>
      <c r="V414" s="52"/>
      <c r="W414" s="52"/>
      <c r="X414" s="52"/>
      <c r="Y414" s="52"/>
      <c r="Z414" s="52"/>
    </row>
    <row r="415" spans="1:26" ht="15.75" customHeight="1">
      <c r="A415" s="52"/>
      <c r="B415" s="154"/>
      <c r="C415" s="52"/>
      <c r="D415" s="52"/>
      <c r="E415" s="53"/>
      <c r="F415" s="52"/>
      <c r="G415" s="52"/>
      <c r="H415" s="52"/>
      <c r="I415" s="52"/>
      <c r="J415" s="52"/>
      <c r="K415" s="52"/>
      <c r="L415" s="52"/>
      <c r="M415" s="52"/>
      <c r="N415" s="52"/>
      <c r="O415" s="52"/>
      <c r="P415" s="52"/>
      <c r="Q415" s="52"/>
      <c r="R415" s="52"/>
      <c r="S415" s="52"/>
      <c r="T415" s="52"/>
      <c r="U415" s="52"/>
      <c r="V415" s="52"/>
      <c r="W415" s="52"/>
      <c r="X415" s="52"/>
      <c r="Y415" s="52"/>
      <c r="Z415" s="52"/>
    </row>
    <row r="416" spans="1:26" ht="15.75" customHeight="1">
      <c r="A416" s="52"/>
      <c r="B416" s="154"/>
      <c r="C416" s="52"/>
      <c r="D416" s="52"/>
      <c r="E416" s="53"/>
      <c r="F416" s="52"/>
      <c r="G416" s="52"/>
      <c r="H416" s="52"/>
      <c r="I416" s="52"/>
      <c r="J416" s="52"/>
      <c r="K416" s="52"/>
      <c r="L416" s="52"/>
      <c r="M416" s="52"/>
      <c r="N416" s="52"/>
      <c r="O416" s="52"/>
      <c r="P416" s="52"/>
      <c r="Q416" s="52"/>
      <c r="R416" s="52"/>
      <c r="S416" s="52"/>
      <c r="T416" s="52"/>
      <c r="U416" s="52"/>
      <c r="V416" s="52"/>
      <c r="W416" s="52"/>
      <c r="X416" s="52"/>
      <c r="Y416" s="52"/>
      <c r="Z416" s="52"/>
    </row>
    <row r="417" spans="1:26" ht="15.75" customHeight="1">
      <c r="A417" s="52"/>
      <c r="B417" s="154"/>
      <c r="C417" s="52"/>
      <c r="D417" s="52"/>
      <c r="E417" s="53"/>
      <c r="F417" s="52"/>
      <c r="G417" s="52"/>
      <c r="H417" s="52"/>
      <c r="I417" s="52"/>
      <c r="J417" s="52"/>
      <c r="K417" s="52"/>
      <c r="L417" s="52"/>
      <c r="M417" s="52"/>
      <c r="N417" s="52"/>
      <c r="O417" s="52"/>
      <c r="P417" s="52"/>
      <c r="Q417" s="52"/>
      <c r="R417" s="52"/>
      <c r="S417" s="52"/>
      <c r="T417" s="52"/>
      <c r="U417" s="52"/>
      <c r="V417" s="52"/>
      <c r="W417" s="52"/>
      <c r="X417" s="52"/>
      <c r="Y417" s="52"/>
      <c r="Z417" s="52"/>
    </row>
    <row r="418" spans="1:26" ht="15.75" customHeight="1">
      <c r="A418" s="52"/>
      <c r="B418" s="154"/>
      <c r="C418" s="52"/>
      <c r="D418" s="52"/>
      <c r="E418" s="53"/>
      <c r="F418" s="52"/>
      <c r="G418" s="52"/>
      <c r="H418" s="52"/>
      <c r="I418" s="52"/>
      <c r="J418" s="52"/>
      <c r="K418" s="52"/>
      <c r="L418" s="52"/>
      <c r="M418" s="52"/>
      <c r="N418" s="52"/>
      <c r="O418" s="52"/>
      <c r="P418" s="52"/>
      <c r="Q418" s="52"/>
      <c r="R418" s="52"/>
      <c r="S418" s="52"/>
      <c r="T418" s="52"/>
      <c r="U418" s="52"/>
      <c r="V418" s="52"/>
      <c r="W418" s="52"/>
      <c r="X418" s="52"/>
      <c r="Y418" s="52"/>
      <c r="Z418" s="52"/>
    </row>
    <row r="419" spans="1:26" ht="15.75" customHeight="1">
      <c r="A419" s="52"/>
      <c r="B419" s="154"/>
      <c r="C419" s="52"/>
      <c r="D419" s="52"/>
      <c r="E419" s="53"/>
      <c r="F419" s="52"/>
      <c r="G419" s="52"/>
      <c r="H419" s="52"/>
      <c r="I419" s="52"/>
      <c r="J419" s="52"/>
      <c r="K419" s="52"/>
      <c r="L419" s="52"/>
      <c r="M419" s="52"/>
      <c r="N419" s="52"/>
      <c r="O419" s="52"/>
      <c r="P419" s="52"/>
      <c r="Q419" s="52"/>
      <c r="R419" s="52"/>
      <c r="S419" s="52"/>
      <c r="T419" s="52"/>
      <c r="U419" s="52"/>
      <c r="V419" s="52"/>
      <c r="W419" s="52"/>
      <c r="X419" s="52"/>
      <c r="Y419" s="52"/>
      <c r="Z419" s="52"/>
    </row>
    <row r="420" spans="1:26" ht="15.75" customHeight="1">
      <c r="A420" s="52"/>
      <c r="B420" s="154"/>
      <c r="C420" s="52"/>
      <c r="D420" s="52"/>
      <c r="E420" s="53"/>
      <c r="F420" s="52"/>
      <c r="G420" s="52"/>
      <c r="H420" s="52"/>
      <c r="I420" s="52"/>
      <c r="J420" s="52"/>
      <c r="K420" s="52"/>
      <c r="L420" s="52"/>
      <c r="M420" s="52"/>
      <c r="N420" s="52"/>
      <c r="O420" s="52"/>
      <c r="P420" s="52"/>
      <c r="Q420" s="52"/>
      <c r="R420" s="52"/>
      <c r="S420" s="52"/>
      <c r="T420" s="52"/>
      <c r="U420" s="52"/>
      <c r="V420" s="52"/>
      <c r="W420" s="52"/>
      <c r="X420" s="52"/>
      <c r="Y420" s="52"/>
      <c r="Z420" s="52"/>
    </row>
    <row r="421" spans="1:26" ht="15.75" customHeight="1">
      <c r="A421" s="52"/>
      <c r="B421" s="154"/>
      <c r="C421" s="52"/>
      <c r="D421" s="52"/>
      <c r="E421" s="53"/>
      <c r="F421" s="52"/>
      <c r="G421" s="52"/>
      <c r="H421" s="52"/>
      <c r="I421" s="52"/>
      <c r="J421" s="52"/>
      <c r="K421" s="52"/>
      <c r="L421" s="52"/>
      <c r="M421" s="52"/>
      <c r="N421" s="52"/>
      <c r="O421" s="52"/>
      <c r="P421" s="52"/>
      <c r="Q421" s="52"/>
      <c r="R421" s="52"/>
      <c r="S421" s="52"/>
      <c r="T421" s="52"/>
      <c r="U421" s="52"/>
      <c r="V421" s="52"/>
      <c r="W421" s="52"/>
      <c r="X421" s="52"/>
      <c r="Y421" s="52"/>
      <c r="Z421" s="52"/>
    </row>
    <row r="422" spans="1:26" ht="15.75" customHeight="1">
      <c r="A422" s="52"/>
      <c r="B422" s="154"/>
      <c r="C422" s="52"/>
      <c r="D422" s="52"/>
      <c r="E422" s="53"/>
      <c r="F422" s="52"/>
      <c r="G422" s="52"/>
      <c r="H422" s="52"/>
      <c r="I422" s="52"/>
      <c r="J422" s="52"/>
      <c r="K422" s="52"/>
      <c r="L422" s="52"/>
      <c r="M422" s="52"/>
      <c r="N422" s="52"/>
      <c r="O422" s="52"/>
      <c r="P422" s="52"/>
      <c r="Q422" s="52"/>
      <c r="R422" s="52"/>
      <c r="S422" s="52"/>
      <c r="T422" s="52"/>
      <c r="U422" s="52"/>
      <c r="V422" s="52"/>
      <c r="W422" s="52"/>
      <c r="X422" s="52"/>
      <c r="Y422" s="52"/>
      <c r="Z422" s="52"/>
    </row>
    <row r="423" spans="1:26" ht="15.75" customHeight="1">
      <c r="A423" s="52"/>
      <c r="B423" s="154"/>
      <c r="C423" s="52"/>
      <c r="D423" s="52"/>
      <c r="E423" s="53"/>
      <c r="F423" s="52"/>
      <c r="G423" s="52"/>
      <c r="H423" s="52"/>
      <c r="I423" s="52"/>
      <c r="J423" s="52"/>
      <c r="K423" s="52"/>
      <c r="L423" s="52"/>
      <c r="M423" s="52"/>
      <c r="N423" s="52"/>
      <c r="O423" s="52"/>
      <c r="P423" s="52"/>
      <c r="Q423" s="52"/>
      <c r="R423" s="52"/>
      <c r="S423" s="52"/>
      <c r="T423" s="52"/>
      <c r="U423" s="52"/>
      <c r="V423" s="52"/>
      <c r="W423" s="52"/>
      <c r="X423" s="52"/>
      <c r="Y423" s="52"/>
      <c r="Z423" s="52"/>
    </row>
    <row r="424" spans="1:26" ht="15.75" customHeight="1">
      <c r="A424" s="52"/>
      <c r="B424" s="154"/>
      <c r="C424" s="52"/>
      <c r="D424" s="52"/>
      <c r="E424" s="53"/>
      <c r="F424" s="52"/>
      <c r="G424" s="52"/>
      <c r="H424" s="52"/>
      <c r="I424" s="52"/>
      <c r="J424" s="52"/>
      <c r="K424" s="52"/>
      <c r="L424" s="52"/>
      <c r="M424" s="52"/>
      <c r="N424" s="52"/>
      <c r="O424" s="52"/>
      <c r="P424" s="52"/>
      <c r="Q424" s="52"/>
      <c r="R424" s="52"/>
      <c r="S424" s="52"/>
      <c r="T424" s="52"/>
      <c r="U424" s="52"/>
      <c r="V424" s="52"/>
      <c r="W424" s="52"/>
      <c r="X424" s="52"/>
      <c r="Y424" s="52"/>
      <c r="Z424" s="52"/>
    </row>
    <row r="425" spans="1:26" ht="15.75" customHeight="1">
      <c r="A425" s="52"/>
      <c r="B425" s="154"/>
      <c r="C425" s="52"/>
      <c r="D425" s="52"/>
      <c r="E425" s="53"/>
      <c r="F425" s="52"/>
      <c r="G425" s="52"/>
      <c r="H425" s="52"/>
      <c r="I425" s="52"/>
      <c r="J425" s="52"/>
      <c r="K425" s="52"/>
      <c r="L425" s="52"/>
      <c r="M425" s="52"/>
      <c r="N425" s="52"/>
      <c r="O425" s="52"/>
      <c r="P425" s="52"/>
      <c r="Q425" s="52"/>
      <c r="R425" s="52"/>
      <c r="S425" s="52"/>
      <c r="T425" s="52"/>
      <c r="U425" s="52"/>
      <c r="V425" s="52"/>
      <c r="W425" s="52"/>
      <c r="X425" s="52"/>
      <c r="Y425" s="52"/>
      <c r="Z425" s="52"/>
    </row>
    <row r="426" spans="1:26" ht="15.75" customHeight="1">
      <c r="A426" s="52"/>
      <c r="B426" s="154"/>
      <c r="C426" s="52"/>
      <c r="D426" s="52"/>
      <c r="E426" s="53"/>
      <c r="F426" s="52"/>
      <c r="G426" s="52"/>
      <c r="H426" s="52"/>
      <c r="I426" s="52"/>
      <c r="J426" s="52"/>
      <c r="K426" s="52"/>
      <c r="L426" s="52"/>
      <c r="M426" s="52"/>
      <c r="N426" s="52"/>
      <c r="O426" s="52"/>
      <c r="P426" s="52"/>
      <c r="Q426" s="52"/>
      <c r="R426" s="52"/>
      <c r="S426" s="52"/>
      <c r="T426" s="52"/>
      <c r="U426" s="52"/>
      <c r="V426" s="52"/>
      <c r="W426" s="52"/>
      <c r="X426" s="52"/>
      <c r="Y426" s="52"/>
      <c r="Z426" s="52"/>
    </row>
    <row r="427" spans="1:26" ht="15.75" customHeight="1">
      <c r="A427" s="52"/>
      <c r="B427" s="154"/>
      <c r="C427" s="52"/>
      <c r="D427" s="52"/>
      <c r="E427" s="53"/>
      <c r="F427" s="52"/>
      <c r="G427" s="52"/>
      <c r="H427" s="52"/>
      <c r="I427" s="52"/>
      <c r="J427" s="52"/>
      <c r="K427" s="52"/>
      <c r="L427" s="52"/>
      <c r="M427" s="52"/>
      <c r="N427" s="52"/>
      <c r="O427" s="52"/>
      <c r="P427" s="52"/>
      <c r="Q427" s="52"/>
      <c r="R427" s="52"/>
      <c r="S427" s="52"/>
      <c r="T427" s="52"/>
      <c r="U427" s="52"/>
      <c r="V427" s="52"/>
      <c r="W427" s="52"/>
      <c r="X427" s="52"/>
      <c r="Y427" s="52"/>
      <c r="Z427" s="52"/>
    </row>
    <row r="428" spans="1:26" ht="15.75" customHeight="1">
      <c r="A428" s="52"/>
      <c r="B428" s="154"/>
      <c r="C428" s="52"/>
      <c r="D428" s="52"/>
      <c r="E428" s="53"/>
      <c r="F428" s="52"/>
      <c r="G428" s="52"/>
      <c r="H428" s="52"/>
      <c r="I428" s="52"/>
      <c r="J428" s="52"/>
      <c r="K428" s="52"/>
      <c r="L428" s="52"/>
      <c r="M428" s="52"/>
      <c r="N428" s="52"/>
      <c r="O428" s="52"/>
      <c r="P428" s="52"/>
      <c r="Q428" s="52"/>
      <c r="R428" s="52"/>
      <c r="S428" s="52"/>
      <c r="T428" s="52"/>
      <c r="U428" s="52"/>
      <c r="V428" s="52"/>
      <c r="W428" s="52"/>
      <c r="X428" s="52"/>
      <c r="Y428" s="52"/>
      <c r="Z428" s="52"/>
    </row>
    <row r="429" spans="1:26" ht="15.75" customHeight="1">
      <c r="A429" s="52"/>
      <c r="B429" s="154"/>
      <c r="C429" s="52"/>
      <c r="D429" s="52"/>
      <c r="E429" s="53"/>
      <c r="F429" s="52"/>
      <c r="G429" s="52"/>
      <c r="H429" s="52"/>
      <c r="I429" s="52"/>
      <c r="J429" s="52"/>
      <c r="K429" s="52"/>
      <c r="L429" s="52"/>
      <c r="M429" s="52"/>
      <c r="N429" s="52"/>
      <c r="O429" s="52"/>
      <c r="P429" s="52"/>
      <c r="Q429" s="52"/>
      <c r="R429" s="52"/>
      <c r="S429" s="52"/>
      <c r="T429" s="52"/>
      <c r="U429" s="52"/>
      <c r="V429" s="52"/>
      <c r="W429" s="52"/>
      <c r="X429" s="52"/>
      <c r="Y429" s="52"/>
      <c r="Z429" s="52"/>
    </row>
    <row r="430" spans="1:26" ht="15.75" customHeight="1">
      <c r="A430" s="52"/>
      <c r="B430" s="154"/>
      <c r="C430" s="52"/>
      <c r="D430" s="52"/>
      <c r="E430" s="53"/>
      <c r="F430" s="52"/>
      <c r="G430" s="52"/>
      <c r="H430" s="52"/>
      <c r="I430" s="52"/>
      <c r="J430" s="52"/>
      <c r="K430" s="52"/>
      <c r="L430" s="52"/>
      <c r="M430" s="52"/>
      <c r="N430" s="52"/>
      <c r="O430" s="52"/>
      <c r="P430" s="52"/>
      <c r="Q430" s="52"/>
      <c r="R430" s="52"/>
      <c r="S430" s="52"/>
      <c r="T430" s="52"/>
      <c r="U430" s="52"/>
      <c r="V430" s="52"/>
      <c r="W430" s="52"/>
      <c r="X430" s="52"/>
      <c r="Y430" s="52"/>
      <c r="Z430" s="52"/>
    </row>
    <row r="431" spans="1:26" ht="15.75" customHeight="1">
      <c r="A431" s="52"/>
      <c r="B431" s="154"/>
      <c r="C431" s="52"/>
      <c r="D431" s="52"/>
      <c r="E431" s="53"/>
      <c r="F431" s="52"/>
      <c r="G431" s="52"/>
      <c r="H431" s="52"/>
      <c r="I431" s="52"/>
      <c r="J431" s="52"/>
      <c r="K431" s="52"/>
      <c r="L431" s="52"/>
      <c r="M431" s="52"/>
      <c r="N431" s="52"/>
      <c r="O431" s="52"/>
      <c r="P431" s="52"/>
      <c r="Q431" s="52"/>
      <c r="R431" s="52"/>
      <c r="S431" s="52"/>
      <c r="T431" s="52"/>
      <c r="U431" s="52"/>
      <c r="V431" s="52"/>
      <c r="W431" s="52"/>
      <c r="X431" s="52"/>
      <c r="Y431" s="52"/>
      <c r="Z431" s="52"/>
    </row>
    <row r="432" spans="1:26" ht="15.75" customHeight="1">
      <c r="A432" s="52"/>
      <c r="B432" s="154"/>
      <c r="C432" s="52"/>
      <c r="D432" s="52"/>
      <c r="E432" s="53"/>
      <c r="F432" s="52"/>
      <c r="G432" s="52"/>
      <c r="H432" s="52"/>
      <c r="I432" s="52"/>
      <c r="J432" s="52"/>
      <c r="K432" s="52"/>
      <c r="L432" s="52"/>
      <c r="M432" s="52"/>
      <c r="N432" s="52"/>
      <c r="O432" s="52"/>
      <c r="P432" s="52"/>
      <c r="Q432" s="52"/>
      <c r="R432" s="52"/>
      <c r="S432" s="52"/>
      <c r="T432" s="52"/>
      <c r="U432" s="52"/>
      <c r="V432" s="52"/>
      <c r="W432" s="52"/>
      <c r="X432" s="52"/>
      <c r="Y432" s="52"/>
      <c r="Z432" s="52"/>
    </row>
    <row r="433" spans="1:26" ht="15.75" customHeight="1">
      <c r="A433" s="52"/>
      <c r="B433" s="154"/>
      <c r="C433" s="52"/>
      <c r="D433" s="52"/>
      <c r="E433" s="53"/>
      <c r="F433" s="52"/>
      <c r="G433" s="52"/>
      <c r="H433" s="52"/>
      <c r="I433" s="52"/>
      <c r="J433" s="52"/>
      <c r="K433" s="52"/>
      <c r="L433" s="52"/>
      <c r="M433" s="52"/>
      <c r="N433" s="52"/>
      <c r="O433" s="52"/>
      <c r="P433" s="52"/>
      <c r="Q433" s="52"/>
      <c r="R433" s="52"/>
      <c r="S433" s="52"/>
      <c r="T433" s="52"/>
      <c r="U433" s="52"/>
      <c r="V433" s="52"/>
      <c r="W433" s="52"/>
      <c r="X433" s="52"/>
      <c r="Y433" s="52"/>
      <c r="Z433" s="52"/>
    </row>
    <row r="434" spans="1:26" ht="15.75" customHeight="1">
      <c r="A434" s="52"/>
      <c r="B434" s="154"/>
      <c r="C434" s="52"/>
      <c r="D434" s="52"/>
      <c r="E434" s="53"/>
      <c r="F434" s="52"/>
      <c r="G434" s="52"/>
      <c r="H434" s="52"/>
      <c r="I434" s="52"/>
      <c r="J434" s="52"/>
      <c r="K434" s="52"/>
      <c r="L434" s="52"/>
      <c r="M434" s="52"/>
      <c r="N434" s="52"/>
      <c r="O434" s="52"/>
      <c r="P434" s="52"/>
      <c r="Q434" s="52"/>
      <c r="R434" s="52"/>
      <c r="S434" s="52"/>
      <c r="T434" s="52"/>
      <c r="U434" s="52"/>
      <c r="V434" s="52"/>
      <c r="W434" s="52"/>
      <c r="X434" s="52"/>
      <c r="Y434" s="52"/>
      <c r="Z434" s="52"/>
    </row>
    <row r="435" spans="1:26" ht="15.75" customHeight="1">
      <c r="A435" s="52"/>
      <c r="B435" s="154"/>
      <c r="C435" s="52"/>
      <c r="D435" s="52"/>
      <c r="E435" s="53"/>
      <c r="F435" s="52"/>
      <c r="G435" s="52"/>
      <c r="H435" s="52"/>
      <c r="I435" s="52"/>
      <c r="J435" s="52"/>
      <c r="K435" s="52"/>
      <c r="L435" s="52"/>
      <c r="M435" s="52"/>
      <c r="N435" s="52"/>
      <c r="O435" s="52"/>
      <c r="P435" s="52"/>
      <c r="Q435" s="52"/>
      <c r="R435" s="52"/>
      <c r="S435" s="52"/>
      <c r="T435" s="52"/>
      <c r="U435" s="52"/>
      <c r="V435" s="52"/>
      <c r="W435" s="52"/>
      <c r="X435" s="52"/>
      <c r="Y435" s="52"/>
      <c r="Z435" s="52"/>
    </row>
    <row r="436" spans="1:26" ht="15.75" customHeight="1">
      <c r="A436" s="52"/>
      <c r="B436" s="154"/>
      <c r="C436" s="52"/>
      <c r="D436" s="52"/>
      <c r="E436" s="53"/>
      <c r="F436" s="52"/>
      <c r="G436" s="52"/>
      <c r="H436" s="52"/>
      <c r="I436" s="52"/>
      <c r="J436" s="52"/>
      <c r="K436" s="52"/>
      <c r="L436" s="52"/>
      <c r="M436" s="52"/>
      <c r="N436" s="52"/>
      <c r="O436" s="52"/>
      <c r="P436" s="52"/>
      <c r="Q436" s="52"/>
      <c r="R436" s="52"/>
      <c r="S436" s="52"/>
      <c r="T436" s="52"/>
      <c r="U436" s="52"/>
      <c r="V436" s="52"/>
      <c r="W436" s="52"/>
      <c r="X436" s="52"/>
      <c r="Y436" s="52"/>
      <c r="Z436" s="52"/>
    </row>
    <row r="437" spans="1:26" ht="15.75" customHeight="1">
      <c r="A437" s="52"/>
      <c r="B437" s="154"/>
      <c r="C437" s="52"/>
      <c r="D437" s="52"/>
      <c r="E437" s="53"/>
      <c r="F437" s="52"/>
      <c r="G437" s="52"/>
      <c r="H437" s="52"/>
      <c r="I437" s="52"/>
      <c r="J437" s="52"/>
      <c r="K437" s="52"/>
      <c r="L437" s="52"/>
      <c r="M437" s="52"/>
      <c r="N437" s="52"/>
      <c r="O437" s="52"/>
      <c r="P437" s="52"/>
      <c r="Q437" s="52"/>
      <c r="R437" s="52"/>
      <c r="S437" s="52"/>
      <c r="T437" s="52"/>
      <c r="U437" s="52"/>
      <c r="V437" s="52"/>
      <c r="W437" s="52"/>
      <c r="X437" s="52"/>
      <c r="Y437" s="52"/>
      <c r="Z437" s="52"/>
    </row>
    <row r="438" spans="1:26" ht="15.75" customHeight="1">
      <c r="A438" s="52"/>
      <c r="B438" s="154"/>
      <c r="C438" s="52"/>
      <c r="D438" s="52"/>
      <c r="E438" s="53"/>
      <c r="F438" s="52"/>
      <c r="G438" s="52"/>
      <c r="H438" s="52"/>
      <c r="I438" s="52"/>
      <c r="J438" s="52"/>
      <c r="K438" s="52"/>
      <c r="L438" s="52"/>
      <c r="M438" s="52"/>
      <c r="N438" s="52"/>
      <c r="O438" s="52"/>
      <c r="P438" s="52"/>
      <c r="Q438" s="52"/>
      <c r="R438" s="52"/>
      <c r="S438" s="52"/>
      <c r="T438" s="52"/>
      <c r="U438" s="52"/>
      <c r="V438" s="52"/>
      <c r="W438" s="52"/>
      <c r="X438" s="52"/>
      <c r="Y438" s="52"/>
      <c r="Z438" s="52"/>
    </row>
    <row r="439" spans="1:26" ht="15.75" customHeight="1">
      <c r="A439" s="52"/>
      <c r="B439" s="154"/>
      <c r="C439" s="52"/>
      <c r="D439" s="52"/>
      <c r="E439" s="53"/>
      <c r="F439" s="52"/>
      <c r="G439" s="52"/>
      <c r="H439" s="52"/>
      <c r="I439" s="52"/>
      <c r="J439" s="52"/>
      <c r="K439" s="52"/>
      <c r="L439" s="52"/>
      <c r="M439" s="52"/>
      <c r="N439" s="52"/>
      <c r="O439" s="52"/>
      <c r="P439" s="52"/>
      <c r="Q439" s="52"/>
      <c r="R439" s="52"/>
      <c r="S439" s="52"/>
      <c r="T439" s="52"/>
      <c r="U439" s="52"/>
      <c r="V439" s="52"/>
      <c r="W439" s="52"/>
      <c r="X439" s="52"/>
      <c r="Y439" s="52"/>
      <c r="Z439" s="52"/>
    </row>
    <row r="440" spans="1:26" ht="15.75" customHeight="1">
      <c r="A440" s="52"/>
      <c r="B440" s="154"/>
      <c r="C440" s="52"/>
      <c r="D440" s="52"/>
      <c r="E440" s="53"/>
      <c r="F440" s="52"/>
      <c r="G440" s="52"/>
      <c r="H440" s="52"/>
      <c r="I440" s="52"/>
      <c r="J440" s="52"/>
      <c r="K440" s="52"/>
      <c r="L440" s="52"/>
      <c r="M440" s="52"/>
      <c r="N440" s="52"/>
      <c r="O440" s="52"/>
      <c r="P440" s="52"/>
      <c r="Q440" s="52"/>
      <c r="R440" s="52"/>
      <c r="S440" s="52"/>
      <c r="T440" s="52"/>
      <c r="U440" s="52"/>
      <c r="V440" s="52"/>
      <c r="W440" s="52"/>
      <c r="X440" s="52"/>
      <c r="Y440" s="52"/>
      <c r="Z440" s="52"/>
    </row>
    <row r="441" spans="1:26" ht="15.75" customHeight="1">
      <c r="A441" s="52"/>
      <c r="B441" s="154"/>
      <c r="C441" s="52"/>
      <c r="D441" s="52"/>
      <c r="E441" s="53"/>
      <c r="F441" s="52"/>
      <c r="G441" s="52"/>
      <c r="H441" s="52"/>
      <c r="I441" s="52"/>
      <c r="J441" s="52"/>
      <c r="K441" s="52"/>
      <c r="L441" s="52"/>
      <c r="M441" s="52"/>
      <c r="N441" s="52"/>
      <c r="O441" s="52"/>
      <c r="P441" s="52"/>
      <c r="Q441" s="52"/>
      <c r="R441" s="52"/>
      <c r="S441" s="52"/>
      <c r="T441" s="52"/>
      <c r="U441" s="52"/>
      <c r="V441" s="52"/>
      <c r="W441" s="52"/>
      <c r="X441" s="52"/>
      <c r="Y441" s="52"/>
      <c r="Z441" s="52"/>
    </row>
    <row r="442" spans="1:26" ht="15.75" customHeight="1">
      <c r="A442" s="52"/>
      <c r="B442" s="154"/>
      <c r="C442" s="52"/>
      <c r="D442" s="52"/>
      <c r="E442" s="53"/>
      <c r="F442" s="52"/>
      <c r="G442" s="52"/>
      <c r="H442" s="52"/>
      <c r="I442" s="52"/>
      <c r="J442" s="52"/>
      <c r="K442" s="52"/>
      <c r="L442" s="52"/>
      <c r="M442" s="52"/>
      <c r="N442" s="52"/>
      <c r="O442" s="52"/>
      <c r="P442" s="52"/>
      <c r="Q442" s="52"/>
      <c r="R442" s="52"/>
      <c r="S442" s="52"/>
      <c r="T442" s="52"/>
      <c r="U442" s="52"/>
      <c r="V442" s="52"/>
      <c r="W442" s="52"/>
      <c r="X442" s="52"/>
      <c r="Y442" s="52"/>
      <c r="Z442" s="52"/>
    </row>
    <row r="443" spans="1:26" ht="15.75" customHeight="1">
      <c r="A443" s="52"/>
      <c r="B443" s="154"/>
      <c r="C443" s="52"/>
      <c r="D443" s="52"/>
      <c r="E443" s="53"/>
      <c r="F443" s="52"/>
      <c r="G443" s="52"/>
      <c r="H443" s="52"/>
      <c r="I443" s="52"/>
      <c r="J443" s="52"/>
      <c r="K443" s="52"/>
      <c r="L443" s="52"/>
      <c r="M443" s="52"/>
      <c r="N443" s="52"/>
      <c r="O443" s="52"/>
      <c r="P443" s="52"/>
      <c r="Q443" s="52"/>
      <c r="R443" s="52"/>
      <c r="S443" s="52"/>
      <c r="T443" s="52"/>
      <c r="U443" s="52"/>
      <c r="V443" s="52"/>
      <c r="W443" s="52"/>
      <c r="X443" s="52"/>
      <c r="Y443" s="52"/>
      <c r="Z443" s="52"/>
    </row>
    <row r="444" spans="1:26" ht="15.75" customHeight="1">
      <c r="A444" s="52"/>
      <c r="B444" s="154"/>
      <c r="C444" s="52"/>
      <c r="D444" s="52"/>
      <c r="E444" s="53"/>
      <c r="F444" s="52"/>
      <c r="G444" s="52"/>
      <c r="H444" s="52"/>
      <c r="I444" s="52"/>
      <c r="J444" s="52"/>
      <c r="K444" s="52"/>
      <c r="L444" s="52"/>
      <c r="M444" s="52"/>
      <c r="N444" s="52"/>
      <c r="O444" s="52"/>
      <c r="P444" s="52"/>
      <c r="Q444" s="52"/>
      <c r="R444" s="52"/>
      <c r="S444" s="52"/>
      <c r="T444" s="52"/>
      <c r="U444" s="52"/>
      <c r="V444" s="52"/>
      <c r="W444" s="52"/>
      <c r="X444" s="52"/>
      <c r="Y444" s="52"/>
      <c r="Z444" s="52"/>
    </row>
    <row r="445" spans="1:26" ht="15.75" customHeight="1">
      <c r="A445" s="52"/>
      <c r="B445" s="154"/>
      <c r="C445" s="52"/>
      <c r="D445" s="52"/>
      <c r="E445" s="53"/>
      <c r="F445" s="52"/>
      <c r="G445" s="52"/>
      <c r="H445" s="52"/>
      <c r="I445" s="52"/>
      <c r="J445" s="52"/>
      <c r="K445" s="52"/>
      <c r="L445" s="52"/>
      <c r="M445" s="52"/>
      <c r="N445" s="52"/>
      <c r="O445" s="52"/>
      <c r="P445" s="52"/>
      <c r="Q445" s="52"/>
      <c r="R445" s="52"/>
      <c r="S445" s="52"/>
      <c r="T445" s="52"/>
      <c r="U445" s="52"/>
      <c r="V445" s="52"/>
      <c r="W445" s="52"/>
      <c r="X445" s="52"/>
      <c r="Y445" s="52"/>
      <c r="Z445" s="52"/>
    </row>
    <row r="446" spans="1:26" ht="15.75" customHeight="1">
      <c r="A446" s="52"/>
      <c r="B446" s="154"/>
      <c r="C446" s="52"/>
      <c r="D446" s="52"/>
      <c r="E446" s="53"/>
      <c r="F446" s="52"/>
      <c r="G446" s="52"/>
      <c r="H446" s="52"/>
      <c r="I446" s="52"/>
      <c r="J446" s="52"/>
      <c r="K446" s="52"/>
      <c r="L446" s="52"/>
      <c r="M446" s="52"/>
      <c r="N446" s="52"/>
      <c r="O446" s="52"/>
      <c r="P446" s="52"/>
      <c r="Q446" s="52"/>
      <c r="R446" s="52"/>
      <c r="S446" s="52"/>
      <c r="T446" s="52"/>
      <c r="U446" s="52"/>
      <c r="V446" s="52"/>
      <c r="W446" s="52"/>
      <c r="X446" s="52"/>
      <c r="Y446" s="52"/>
      <c r="Z446" s="52"/>
    </row>
    <row r="447" spans="1:26" ht="15.75" customHeight="1">
      <c r="A447" s="52"/>
      <c r="B447" s="154"/>
      <c r="C447" s="52"/>
      <c r="D447" s="52"/>
      <c r="E447" s="53"/>
      <c r="F447" s="52"/>
      <c r="G447" s="52"/>
      <c r="H447" s="52"/>
      <c r="I447" s="52"/>
      <c r="J447" s="52"/>
      <c r="K447" s="52"/>
      <c r="L447" s="52"/>
      <c r="M447" s="52"/>
      <c r="N447" s="52"/>
      <c r="O447" s="52"/>
      <c r="P447" s="52"/>
      <c r="Q447" s="52"/>
      <c r="R447" s="52"/>
      <c r="S447" s="52"/>
      <c r="T447" s="52"/>
      <c r="U447" s="52"/>
      <c r="V447" s="52"/>
      <c r="W447" s="52"/>
      <c r="X447" s="52"/>
      <c r="Y447" s="52"/>
      <c r="Z447" s="52"/>
    </row>
    <row r="448" spans="1:26" ht="15.75" customHeight="1">
      <c r="A448" s="52"/>
      <c r="B448" s="154"/>
      <c r="C448" s="52"/>
      <c r="D448" s="52"/>
      <c r="E448" s="53"/>
      <c r="F448" s="52"/>
      <c r="G448" s="52"/>
      <c r="H448" s="52"/>
      <c r="I448" s="52"/>
      <c r="J448" s="52"/>
      <c r="K448" s="52"/>
      <c r="L448" s="52"/>
      <c r="M448" s="52"/>
      <c r="N448" s="52"/>
      <c r="O448" s="52"/>
      <c r="P448" s="52"/>
      <c r="Q448" s="52"/>
      <c r="R448" s="52"/>
      <c r="S448" s="52"/>
      <c r="T448" s="52"/>
      <c r="U448" s="52"/>
      <c r="V448" s="52"/>
      <c r="W448" s="52"/>
      <c r="X448" s="52"/>
      <c r="Y448" s="52"/>
      <c r="Z448" s="52"/>
    </row>
    <row r="449" spans="1:26" ht="15.75" customHeight="1">
      <c r="A449" s="52"/>
      <c r="B449" s="154"/>
      <c r="C449" s="52"/>
      <c r="D449" s="52"/>
      <c r="E449" s="53"/>
      <c r="F449" s="52"/>
      <c r="G449" s="52"/>
      <c r="H449" s="52"/>
      <c r="I449" s="52"/>
      <c r="J449" s="52"/>
      <c r="K449" s="52"/>
      <c r="L449" s="52"/>
      <c r="M449" s="52"/>
      <c r="N449" s="52"/>
      <c r="O449" s="52"/>
      <c r="P449" s="52"/>
      <c r="Q449" s="52"/>
      <c r="R449" s="52"/>
      <c r="S449" s="52"/>
      <c r="T449" s="52"/>
      <c r="U449" s="52"/>
      <c r="V449" s="52"/>
      <c r="W449" s="52"/>
      <c r="X449" s="52"/>
      <c r="Y449" s="52"/>
      <c r="Z449" s="52"/>
    </row>
    <row r="450" spans="1:26" ht="15.75" customHeight="1">
      <c r="A450" s="52"/>
      <c r="B450" s="154"/>
      <c r="C450" s="52"/>
      <c r="D450" s="52"/>
      <c r="E450" s="53"/>
      <c r="F450" s="52"/>
      <c r="G450" s="52"/>
      <c r="H450" s="52"/>
      <c r="I450" s="52"/>
      <c r="J450" s="52"/>
      <c r="K450" s="52"/>
      <c r="L450" s="52"/>
      <c r="M450" s="52"/>
      <c r="N450" s="52"/>
      <c r="O450" s="52"/>
      <c r="P450" s="52"/>
      <c r="Q450" s="52"/>
      <c r="R450" s="52"/>
      <c r="S450" s="52"/>
      <c r="T450" s="52"/>
      <c r="U450" s="52"/>
      <c r="V450" s="52"/>
      <c r="W450" s="52"/>
      <c r="X450" s="52"/>
      <c r="Y450" s="52"/>
      <c r="Z450" s="52"/>
    </row>
    <row r="451" spans="1:26" ht="15.75" customHeight="1">
      <c r="A451" s="52"/>
      <c r="B451" s="154"/>
      <c r="C451" s="52"/>
      <c r="D451" s="52"/>
      <c r="E451" s="53"/>
      <c r="F451" s="52"/>
      <c r="G451" s="52"/>
      <c r="H451" s="52"/>
      <c r="I451" s="52"/>
      <c r="J451" s="52"/>
      <c r="K451" s="52"/>
      <c r="L451" s="52"/>
      <c r="M451" s="52"/>
      <c r="N451" s="52"/>
      <c r="O451" s="52"/>
      <c r="P451" s="52"/>
      <c r="Q451" s="52"/>
      <c r="R451" s="52"/>
      <c r="S451" s="52"/>
      <c r="T451" s="52"/>
      <c r="U451" s="52"/>
      <c r="V451" s="52"/>
      <c r="W451" s="52"/>
      <c r="X451" s="52"/>
      <c r="Y451" s="52"/>
      <c r="Z451" s="52"/>
    </row>
    <row r="452" spans="1:26" ht="15.75" customHeight="1">
      <c r="A452" s="52"/>
      <c r="B452" s="154"/>
      <c r="C452" s="52"/>
      <c r="D452" s="52"/>
      <c r="E452" s="53"/>
      <c r="F452" s="52"/>
      <c r="G452" s="52"/>
      <c r="H452" s="52"/>
      <c r="I452" s="52"/>
      <c r="J452" s="52"/>
      <c r="K452" s="52"/>
      <c r="L452" s="52"/>
      <c r="M452" s="52"/>
      <c r="N452" s="52"/>
      <c r="O452" s="52"/>
      <c r="P452" s="52"/>
      <c r="Q452" s="52"/>
      <c r="R452" s="52"/>
      <c r="S452" s="52"/>
      <c r="T452" s="52"/>
      <c r="U452" s="52"/>
      <c r="V452" s="52"/>
      <c r="W452" s="52"/>
      <c r="X452" s="52"/>
      <c r="Y452" s="52"/>
      <c r="Z452" s="52"/>
    </row>
    <row r="453" spans="1:26" ht="15.75" customHeight="1">
      <c r="A453" s="52"/>
      <c r="B453" s="154"/>
      <c r="C453" s="52"/>
      <c r="D453" s="52"/>
      <c r="E453" s="53"/>
      <c r="F453" s="52"/>
      <c r="G453" s="52"/>
      <c r="H453" s="52"/>
      <c r="I453" s="52"/>
      <c r="J453" s="52"/>
      <c r="K453" s="52"/>
      <c r="L453" s="52"/>
      <c r="M453" s="52"/>
      <c r="N453" s="52"/>
      <c r="O453" s="52"/>
      <c r="P453" s="52"/>
      <c r="Q453" s="52"/>
      <c r="R453" s="52"/>
      <c r="S453" s="52"/>
      <c r="T453" s="52"/>
      <c r="U453" s="52"/>
      <c r="V453" s="52"/>
      <c r="W453" s="52"/>
      <c r="X453" s="52"/>
      <c r="Y453" s="52"/>
      <c r="Z453" s="52"/>
    </row>
    <row r="454" spans="1:26" ht="15.75" customHeight="1">
      <c r="A454" s="52"/>
      <c r="B454" s="154"/>
      <c r="C454" s="52"/>
      <c r="D454" s="52"/>
      <c r="E454" s="53"/>
      <c r="F454" s="52"/>
      <c r="G454" s="52"/>
      <c r="H454" s="52"/>
      <c r="I454" s="52"/>
      <c r="J454" s="52"/>
      <c r="K454" s="52"/>
      <c r="L454" s="52"/>
      <c r="M454" s="52"/>
      <c r="N454" s="52"/>
      <c r="O454" s="52"/>
      <c r="P454" s="52"/>
      <c r="Q454" s="52"/>
      <c r="R454" s="52"/>
      <c r="S454" s="52"/>
      <c r="T454" s="52"/>
      <c r="U454" s="52"/>
      <c r="V454" s="52"/>
      <c r="W454" s="52"/>
      <c r="X454" s="52"/>
      <c r="Y454" s="52"/>
      <c r="Z454" s="52"/>
    </row>
    <row r="455" spans="1:26" ht="15.75" customHeight="1">
      <c r="A455" s="52"/>
      <c r="B455" s="154"/>
      <c r="C455" s="52"/>
      <c r="D455" s="52"/>
      <c r="E455" s="53"/>
      <c r="F455" s="52"/>
      <c r="G455" s="52"/>
      <c r="H455" s="52"/>
      <c r="I455" s="52"/>
      <c r="J455" s="52"/>
      <c r="K455" s="52"/>
      <c r="L455" s="52"/>
      <c r="M455" s="52"/>
      <c r="N455" s="52"/>
      <c r="O455" s="52"/>
      <c r="P455" s="52"/>
      <c r="Q455" s="52"/>
      <c r="R455" s="52"/>
      <c r="S455" s="52"/>
      <c r="T455" s="52"/>
      <c r="U455" s="52"/>
      <c r="V455" s="52"/>
      <c r="W455" s="52"/>
      <c r="X455" s="52"/>
      <c r="Y455" s="52"/>
      <c r="Z455" s="52"/>
    </row>
    <row r="456" spans="1:26" ht="15.75" customHeight="1">
      <c r="A456" s="52"/>
      <c r="B456" s="154"/>
      <c r="C456" s="52"/>
      <c r="D456" s="52"/>
      <c r="E456" s="53"/>
      <c r="F456" s="52"/>
      <c r="G456" s="52"/>
      <c r="H456" s="52"/>
      <c r="I456" s="52"/>
      <c r="J456" s="52"/>
      <c r="K456" s="52"/>
      <c r="L456" s="52"/>
      <c r="M456" s="52"/>
      <c r="N456" s="52"/>
      <c r="O456" s="52"/>
      <c r="P456" s="52"/>
      <c r="Q456" s="52"/>
      <c r="R456" s="52"/>
      <c r="S456" s="52"/>
      <c r="T456" s="52"/>
      <c r="U456" s="52"/>
      <c r="V456" s="52"/>
      <c r="W456" s="52"/>
      <c r="X456" s="52"/>
      <c r="Y456" s="52"/>
      <c r="Z456" s="52"/>
    </row>
    <row r="457" spans="1:26" ht="15.75" customHeight="1">
      <c r="A457" s="52"/>
      <c r="B457" s="154"/>
      <c r="C457" s="52"/>
      <c r="D457" s="52"/>
      <c r="E457" s="53"/>
      <c r="F457" s="52"/>
      <c r="G457" s="52"/>
      <c r="H457" s="52"/>
      <c r="I457" s="52"/>
      <c r="J457" s="52"/>
      <c r="K457" s="52"/>
      <c r="L457" s="52"/>
      <c r="M457" s="52"/>
      <c r="N457" s="52"/>
      <c r="O457" s="52"/>
      <c r="P457" s="52"/>
      <c r="Q457" s="52"/>
      <c r="R457" s="52"/>
      <c r="S457" s="52"/>
      <c r="T457" s="52"/>
      <c r="U457" s="52"/>
      <c r="V457" s="52"/>
      <c r="W457" s="52"/>
      <c r="X457" s="52"/>
      <c r="Y457" s="52"/>
      <c r="Z457" s="52"/>
    </row>
    <row r="458" spans="1:26" ht="15.75" customHeight="1">
      <c r="A458" s="52"/>
      <c r="B458" s="154"/>
      <c r="C458" s="52"/>
      <c r="D458" s="52"/>
      <c r="E458" s="53"/>
      <c r="F458" s="52"/>
      <c r="G458" s="52"/>
      <c r="H458" s="52"/>
      <c r="I458" s="52"/>
      <c r="J458" s="52"/>
      <c r="K458" s="52"/>
      <c r="L458" s="52"/>
      <c r="M458" s="52"/>
      <c r="N458" s="52"/>
      <c r="O458" s="52"/>
      <c r="P458" s="52"/>
      <c r="Q458" s="52"/>
      <c r="R458" s="52"/>
      <c r="S458" s="52"/>
      <c r="T458" s="52"/>
      <c r="U458" s="52"/>
      <c r="V458" s="52"/>
      <c r="W458" s="52"/>
      <c r="X458" s="52"/>
      <c r="Y458" s="52"/>
      <c r="Z458" s="52"/>
    </row>
    <row r="459" spans="1:26" ht="15.75" customHeight="1">
      <c r="A459" s="52"/>
      <c r="B459" s="154"/>
      <c r="C459" s="52"/>
      <c r="D459" s="52"/>
      <c r="E459" s="53"/>
      <c r="F459" s="52"/>
      <c r="G459" s="52"/>
      <c r="H459" s="52"/>
      <c r="I459" s="52"/>
      <c r="J459" s="52"/>
      <c r="K459" s="52"/>
      <c r="L459" s="52"/>
      <c r="M459" s="52"/>
      <c r="N459" s="52"/>
      <c r="O459" s="52"/>
      <c r="P459" s="52"/>
      <c r="Q459" s="52"/>
      <c r="R459" s="52"/>
      <c r="S459" s="52"/>
      <c r="T459" s="52"/>
      <c r="U459" s="52"/>
      <c r="V459" s="52"/>
      <c r="W459" s="52"/>
      <c r="X459" s="52"/>
      <c r="Y459" s="52"/>
      <c r="Z459" s="52"/>
    </row>
    <row r="460" spans="1:26" ht="15.75" customHeight="1">
      <c r="A460" s="52"/>
      <c r="B460" s="154"/>
      <c r="C460" s="52"/>
      <c r="D460" s="52"/>
      <c r="E460" s="53"/>
      <c r="F460" s="52"/>
      <c r="G460" s="52"/>
      <c r="H460" s="52"/>
      <c r="I460" s="52"/>
      <c r="J460" s="52"/>
      <c r="K460" s="52"/>
      <c r="L460" s="52"/>
      <c r="M460" s="52"/>
      <c r="N460" s="52"/>
      <c r="O460" s="52"/>
      <c r="P460" s="52"/>
      <c r="Q460" s="52"/>
      <c r="R460" s="52"/>
      <c r="S460" s="52"/>
      <c r="T460" s="52"/>
      <c r="U460" s="52"/>
      <c r="V460" s="52"/>
      <c r="W460" s="52"/>
      <c r="X460" s="52"/>
      <c r="Y460" s="52"/>
      <c r="Z460" s="52"/>
    </row>
    <row r="461" spans="1:26" ht="15.75" customHeight="1">
      <c r="A461" s="52"/>
      <c r="B461" s="154"/>
      <c r="C461" s="52"/>
      <c r="D461" s="52"/>
      <c r="E461" s="53"/>
      <c r="F461" s="52"/>
      <c r="G461" s="52"/>
      <c r="H461" s="52"/>
      <c r="I461" s="52"/>
      <c r="J461" s="52"/>
      <c r="K461" s="52"/>
      <c r="L461" s="52"/>
      <c r="M461" s="52"/>
      <c r="N461" s="52"/>
      <c r="O461" s="52"/>
      <c r="P461" s="52"/>
      <c r="Q461" s="52"/>
      <c r="R461" s="52"/>
      <c r="S461" s="52"/>
      <c r="T461" s="52"/>
      <c r="U461" s="52"/>
      <c r="V461" s="52"/>
      <c r="W461" s="52"/>
      <c r="X461" s="52"/>
      <c r="Y461" s="52"/>
      <c r="Z461" s="52"/>
    </row>
    <row r="462" spans="1:26" ht="15.75" customHeight="1">
      <c r="A462" s="52"/>
      <c r="B462" s="154"/>
      <c r="C462" s="52"/>
      <c r="D462" s="52"/>
      <c r="E462" s="53"/>
      <c r="F462" s="52"/>
      <c r="G462" s="52"/>
      <c r="H462" s="52"/>
      <c r="I462" s="52"/>
      <c r="J462" s="52"/>
      <c r="K462" s="52"/>
      <c r="L462" s="52"/>
      <c r="M462" s="52"/>
      <c r="N462" s="52"/>
      <c r="O462" s="52"/>
      <c r="P462" s="52"/>
      <c r="Q462" s="52"/>
      <c r="R462" s="52"/>
      <c r="S462" s="52"/>
      <c r="T462" s="52"/>
      <c r="U462" s="52"/>
      <c r="V462" s="52"/>
      <c r="W462" s="52"/>
      <c r="X462" s="52"/>
      <c r="Y462" s="52"/>
      <c r="Z462" s="52"/>
    </row>
    <row r="463" spans="1:26" ht="15.75" customHeight="1">
      <c r="A463" s="52"/>
      <c r="B463" s="154"/>
      <c r="C463" s="52"/>
      <c r="D463" s="52"/>
      <c r="E463" s="53"/>
      <c r="F463" s="52"/>
      <c r="G463" s="52"/>
      <c r="H463" s="52"/>
      <c r="I463" s="52"/>
      <c r="J463" s="52"/>
      <c r="K463" s="52"/>
      <c r="L463" s="52"/>
      <c r="M463" s="52"/>
      <c r="N463" s="52"/>
      <c r="O463" s="52"/>
      <c r="P463" s="52"/>
      <c r="Q463" s="52"/>
      <c r="R463" s="52"/>
      <c r="S463" s="52"/>
      <c r="T463" s="52"/>
      <c r="U463" s="52"/>
      <c r="V463" s="52"/>
      <c r="W463" s="52"/>
      <c r="X463" s="52"/>
      <c r="Y463" s="52"/>
      <c r="Z463" s="52"/>
    </row>
    <row r="464" spans="1:26" ht="15.75" customHeight="1">
      <c r="A464" s="52"/>
      <c r="B464" s="154"/>
      <c r="C464" s="52"/>
      <c r="D464" s="52"/>
      <c r="E464" s="53"/>
      <c r="F464" s="52"/>
      <c r="G464" s="52"/>
      <c r="H464" s="52"/>
      <c r="I464" s="52"/>
      <c r="J464" s="52"/>
      <c r="K464" s="52"/>
      <c r="L464" s="52"/>
      <c r="M464" s="52"/>
      <c r="N464" s="52"/>
      <c r="O464" s="52"/>
      <c r="P464" s="52"/>
      <c r="Q464" s="52"/>
      <c r="R464" s="52"/>
      <c r="S464" s="52"/>
      <c r="T464" s="52"/>
      <c r="U464" s="52"/>
      <c r="V464" s="52"/>
      <c r="W464" s="52"/>
      <c r="X464" s="52"/>
      <c r="Y464" s="52"/>
      <c r="Z464" s="52"/>
    </row>
    <row r="465" spans="1:26" ht="15.75" customHeight="1">
      <c r="A465" s="52"/>
      <c r="B465" s="154"/>
      <c r="C465" s="52"/>
      <c r="D465" s="52"/>
      <c r="E465" s="53"/>
      <c r="F465" s="52"/>
      <c r="G465" s="52"/>
      <c r="H465" s="52"/>
      <c r="I465" s="52"/>
      <c r="J465" s="52"/>
      <c r="K465" s="52"/>
      <c r="L465" s="52"/>
      <c r="M465" s="52"/>
      <c r="N465" s="52"/>
      <c r="O465" s="52"/>
      <c r="P465" s="52"/>
      <c r="Q465" s="52"/>
      <c r="R465" s="52"/>
      <c r="S465" s="52"/>
      <c r="T465" s="52"/>
      <c r="U465" s="52"/>
      <c r="V465" s="52"/>
      <c r="W465" s="52"/>
      <c r="X465" s="52"/>
      <c r="Y465" s="52"/>
      <c r="Z465" s="52"/>
    </row>
    <row r="466" spans="1:26" ht="15.75" customHeight="1">
      <c r="A466" s="52"/>
      <c r="B466" s="154"/>
      <c r="C466" s="52"/>
      <c r="D466" s="52"/>
      <c r="E466" s="53"/>
      <c r="F466" s="52"/>
      <c r="G466" s="52"/>
      <c r="H466" s="52"/>
      <c r="I466" s="52"/>
      <c r="J466" s="52"/>
      <c r="K466" s="52"/>
      <c r="L466" s="52"/>
      <c r="M466" s="52"/>
      <c r="N466" s="52"/>
      <c r="O466" s="52"/>
      <c r="P466" s="52"/>
      <c r="Q466" s="52"/>
      <c r="R466" s="52"/>
      <c r="S466" s="52"/>
      <c r="T466" s="52"/>
      <c r="U466" s="52"/>
      <c r="V466" s="52"/>
      <c r="W466" s="52"/>
      <c r="X466" s="52"/>
      <c r="Y466" s="52"/>
      <c r="Z466" s="52"/>
    </row>
    <row r="467" spans="1:26" ht="15.75" customHeight="1">
      <c r="A467" s="52"/>
      <c r="B467" s="154"/>
      <c r="C467" s="52"/>
      <c r="D467" s="52"/>
      <c r="E467" s="53"/>
      <c r="F467" s="52"/>
      <c r="G467" s="52"/>
      <c r="H467" s="52"/>
      <c r="I467" s="52"/>
      <c r="J467" s="52"/>
      <c r="K467" s="52"/>
      <c r="L467" s="52"/>
      <c r="M467" s="52"/>
      <c r="N467" s="52"/>
      <c r="O467" s="52"/>
      <c r="P467" s="52"/>
      <c r="Q467" s="52"/>
      <c r="R467" s="52"/>
      <c r="S467" s="52"/>
      <c r="T467" s="52"/>
      <c r="U467" s="52"/>
      <c r="V467" s="52"/>
      <c r="W467" s="52"/>
      <c r="X467" s="52"/>
      <c r="Y467" s="52"/>
      <c r="Z467" s="52"/>
    </row>
    <row r="468" spans="1:26" ht="15.75" customHeight="1">
      <c r="A468" s="52"/>
      <c r="B468" s="154"/>
      <c r="C468" s="52"/>
      <c r="D468" s="52"/>
      <c r="E468" s="53"/>
      <c r="F468" s="52"/>
      <c r="G468" s="52"/>
      <c r="H468" s="52"/>
      <c r="I468" s="52"/>
      <c r="J468" s="52"/>
      <c r="K468" s="52"/>
      <c r="L468" s="52"/>
      <c r="M468" s="52"/>
      <c r="N468" s="52"/>
      <c r="O468" s="52"/>
      <c r="P468" s="52"/>
      <c r="Q468" s="52"/>
      <c r="R468" s="52"/>
      <c r="S468" s="52"/>
      <c r="T468" s="52"/>
      <c r="U468" s="52"/>
      <c r="V468" s="52"/>
      <c r="W468" s="52"/>
      <c r="X468" s="52"/>
      <c r="Y468" s="52"/>
      <c r="Z468" s="52"/>
    </row>
    <row r="469" spans="1:26" ht="15.75" customHeight="1">
      <c r="A469" s="52"/>
      <c r="B469" s="154"/>
      <c r="C469" s="52"/>
      <c r="D469" s="52"/>
      <c r="E469" s="53"/>
      <c r="F469" s="52"/>
      <c r="G469" s="52"/>
      <c r="H469" s="52"/>
      <c r="I469" s="52"/>
      <c r="J469" s="52"/>
      <c r="K469" s="52"/>
      <c r="L469" s="52"/>
      <c r="M469" s="52"/>
      <c r="N469" s="52"/>
      <c r="O469" s="52"/>
      <c r="P469" s="52"/>
      <c r="Q469" s="52"/>
      <c r="R469" s="52"/>
      <c r="S469" s="52"/>
      <c r="T469" s="52"/>
      <c r="U469" s="52"/>
      <c r="V469" s="52"/>
      <c r="W469" s="52"/>
      <c r="X469" s="52"/>
      <c r="Y469" s="52"/>
      <c r="Z469" s="52"/>
    </row>
    <row r="470" spans="1:26" ht="15.75" customHeight="1">
      <c r="A470" s="52"/>
      <c r="B470" s="154"/>
      <c r="C470" s="52"/>
      <c r="D470" s="52"/>
      <c r="E470" s="53"/>
      <c r="F470" s="52"/>
      <c r="G470" s="52"/>
      <c r="H470" s="52"/>
      <c r="I470" s="52"/>
      <c r="J470" s="52"/>
      <c r="K470" s="52"/>
      <c r="L470" s="52"/>
      <c r="M470" s="52"/>
      <c r="N470" s="52"/>
      <c r="O470" s="52"/>
      <c r="P470" s="52"/>
      <c r="Q470" s="52"/>
      <c r="R470" s="52"/>
      <c r="S470" s="52"/>
      <c r="T470" s="52"/>
      <c r="U470" s="52"/>
      <c r="V470" s="52"/>
      <c r="W470" s="52"/>
      <c r="X470" s="52"/>
      <c r="Y470" s="52"/>
      <c r="Z470" s="52"/>
    </row>
    <row r="471" spans="1:26" ht="15.75" customHeight="1">
      <c r="A471" s="52"/>
      <c r="B471" s="154"/>
      <c r="C471" s="52"/>
      <c r="D471" s="52"/>
      <c r="E471" s="53"/>
      <c r="F471" s="52"/>
      <c r="G471" s="52"/>
      <c r="H471" s="52"/>
      <c r="I471" s="52"/>
      <c r="J471" s="52"/>
      <c r="K471" s="52"/>
      <c r="L471" s="52"/>
      <c r="M471" s="52"/>
      <c r="N471" s="52"/>
      <c r="O471" s="52"/>
      <c r="P471" s="52"/>
      <c r="Q471" s="52"/>
      <c r="R471" s="52"/>
      <c r="S471" s="52"/>
      <c r="T471" s="52"/>
      <c r="U471" s="52"/>
      <c r="V471" s="52"/>
      <c r="W471" s="52"/>
      <c r="X471" s="52"/>
      <c r="Y471" s="52"/>
      <c r="Z471" s="52"/>
    </row>
    <row r="472" spans="1:26" ht="15.75" customHeight="1">
      <c r="A472" s="52"/>
      <c r="B472" s="154"/>
      <c r="C472" s="52"/>
      <c r="D472" s="52"/>
      <c r="E472" s="53"/>
      <c r="F472" s="52"/>
      <c r="G472" s="52"/>
      <c r="H472" s="52"/>
      <c r="I472" s="52"/>
      <c r="J472" s="52"/>
      <c r="K472" s="52"/>
      <c r="L472" s="52"/>
      <c r="M472" s="52"/>
      <c r="N472" s="52"/>
      <c r="O472" s="52"/>
      <c r="P472" s="52"/>
      <c r="Q472" s="52"/>
      <c r="R472" s="52"/>
      <c r="S472" s="52"/>
      <c r="T472" s="52"/>
      <c r="U472" s="52"/>
      <c r="V472" s="52"/>
      <c r="W472" s="52"/>
      <c r="X472" s="52"/>
      <c r="Y472" s="52"/>
      <c r="Z472" s="52"/>
    </row>
    <row r="473" spans="1:26" ht="15.75" customHeight="1">
      <c r="A473" s="52"/>
      <c r="B473" s="154"/>
      <c r="C473" s="52"/>
      <c r="D473" s="52"/>
      <c r="E473" s="53"/>
      <c r="F473" s="52"/>
      <c r="G473" s="52"/>
      <c r="H473" s="52"/>
      <c r="I473" s="52"/>
      <c r="J473" s="52"/>
      <c r="K473" s="52"/>
      <c r="L473" s="52"/>
      <c r="M473" s="52"/>
      <c r="N473" s="52"/>
      <c r="O473" s="52"/>
      <c r="P473" s="52"/>
      <c r="Q473" s="52"/>
      <c r="R473" s="52"/>
      <c r="S473" s="52"/>
      <c r="T473" s="52"/>
      <c r="U473" s="52"/>
      <c r="V473" s="52"/>
      <c r="W473" s="52"/>
      <c r="X473" s="52"/>
      <c r="Y473" s="52"/>
      <c r="Z473" s="52"/>
    </row>
    <row r="474" spans="1:26" ht="15.75" customHeight="1">
      <c r="A474" s="52"/>
      <c r="B474" s="154"/>
      <c r="C474" s="52"/>
      <c r="D474" s="52"/>
      <c r="E474" s="53"/>
      <c r="F474" s="52"/>
      <c r="G474" s="52"/>
      <c r="H474" s="52"/>
      <c r="I474" s="52"/>
      <c r="J474" s="52"/>
      <c r="K474" s="52"/>
      <c r="L474" s="52"/>
      <c r="M474" s="52"/>
      <c r="N474" s="52"/>
      <c r="O474" s="52"/>
      <c r="P474" s="52"/>
      <c r="Q474" s="52"/>
      <c r="R474" s="52"/>
      <c r="S474" s="52"/>
      <c r="T474" s="52"/>
      <c r="U474" s="52"/>
      <c r="V474" s="52"/>
      <c r="W474" s="52"/>
      <c r="X474" s="52"/>
      <c r="Y474" s="52"/>
      <c r="Z474" s="52"/>
    </row>
    <row r="475" spans="1:26" ht="15.75" customHeight="1">
      <c r="A475" s="52"/>
      <c r="B475" s="154"/>
      <c r="C475" s="52"/>
      <c r="D475" s="52"/>
      <c r="E475" s="53"/>
      <c r="F475" s="52"/>
      <c r="G475" s="52"/>
      <c r="H475" s="52"/>
      <c r="I475" s="52"/>
      <c r="J475" s="52"/>
      <c r="K475" s="52"/>
      <c r="L475" s="52"/>
      <c r="M475" s="52"/>
      <c r="N475" s="52"/>
      <c r="O475" s="52"/>
      <c r="P475" s="52"/>
      <c r="Q475" s="52"/>
      <c r="R475" s="52"/>
      <c r="S475" s="52"/>
      <c r="T475" s="52"/>
      <c r="U475" s="52"/>
      <c r="V475" s="52"/>
      <c r="W475" s="52"/>
      <c r="X475" s="52"/>
      <c r="Y475" s="52"/>
      <c r="Z475" s="52"/>
    </row>
    <row r="476" spans="1:26" ht="15.75" customHeight="1">
      <c r="A476" s="52"/>
      <c r="B476" s="154"/>
      <c r="C476" s="52"/>
      <c r="D476" s="52"/>
      <c r="E476" s="53"/>
      <c r="F476" s="52"/>
      <c r="G476" s="52"/>
      <c r="H476" s="52"/>
      <c r="I476" s="52"/>
      <c r="J476" s="52"/>
      <c r="K476" s="52"/>
      <c r="L476" s="52"/>
      <c r="M476" s="52"/>
      <c r="N476" s="52"/>
      <c r="O476" s="52"/>
      <c r="P476" s="52"/>
      <c r="Q476" s="52"/>
      <c r="R476" s="52"/>
      <c r="S476" s="52"/>
      <c r="T476" s="52"/>
      <c r="U476" s="52"/>
      <c r="V476" s="52"/>
      <c r="W476" s="52"/>
      <c r="X476" s="52"/>
      <c r="Y476" s="52"/>
      <c r="Z476" s="52"/>
    </row>
    <row r="477" spans="1:26" ht="15.75" customHeight="1">
      <c r="A477" s="52"/>
      <c r="B477" s="154"/>
      <c r="C477" s="52"/>
      <c r="D477" s="52"/>
      <c r="E477" s="53"/>
      <c r="F477" s="52"/>
      <c r="G477" s="52"/>
      <c r="H477" s="52"/>
      <c r="I477" s="52"/>
      <c r="J477" s="52"/>
      <c r="K477" s="52"/>
      <c r="L477" s="52"/>
      <c r="M477" s="52"/>
      <c r="N477" s="52"/>
      <c r="O477" s="52"/>
      <c r="P477" s="52"/>
      <c r="Q477" s="52"/>
      <c r="R477" s="52"/>
      <c r="S477" s="52"/>
      <c r="T477" s="52"/>
      <c r="U477" s="52"/>
      <c r="V477" s="52"/>
      <c r="W477" s="52"/>
      <c r="X477" s="52"/>
      <c r="Y477" s="52"/>
      <c r="Z477" s="52"/>
    </row>
    <row r="478" spans="1:26" ht="15.75" customHeight="1">
      <c r="A478" s="52"/>
      <c r="B478" s="154"/>
      <c r="C478" s="52"/>
      <c r="D478" s="52"/>
      <c r="E478" s="53"/>
      <c r="F478" s="52"/>
      <c r="G478" s="52"/>
      <c r="H478" s="52"/>
      <c r="I478" s="52"/>
      <c r="J478" s="52"/>
      <c r="K478" s="52"/>
      <c r="L478" s="52"/>
      <c r="M478" s="52"/>
      <c r="N478" s="52"/>
      <c r="O478" s="52"/>
      <c r="P478" s="52"/>
      <c r="Q478" s="52"/>
      <c r="R478" s="52"/>
      <c r="S478" s="52"/>
      <c r="T478" s="52"/>
      <c r="U478" s="52"/>
      <c r="V478" s="52"/>
      <c r="W478" s="52"/>
      <c r="X478" s="52"/>
      <c r="Y478" s="52"/>
      <c r="Z478" s="52"/>
    </row>
    <row r="479" spans="1:26" ht="15.75" customHeight="1">
      <c r="A479" s="52"/>
      <c r="B479" s="154"/>
      <c r="C479" s="52"/>
      <c r="D479" s="52"/>
      <c r="E479" s="53"/>
      <c r="F479" s="52"/>
      <c r="G479" s="52"/>
      <c r="H479" s="52"/>
      <c r="I479" s="52"/>
      <c r="J479" s="52"/>
      <c r="K479" s="52"/>
      <c r="L479" s="52"/>
      <c r="M479" s="52"/>
      <c r="N479" s="52"/>
      <c r="O479" s="52"/>
      <c r="P479" s="52"/>
      <c r="Q479" s="52"/>
      <c r="R479" s="52"/>
      <c r="S479" s="52"/>
      <c r="T479" s="52"/>
      <c r="U479" s="52"/>
      <c r="V479" s="52"/>
      <c r="W479" s="52"/>
      <c r="X479" s="52"/>
      <c r="Y479" s="52"/>
      <c r="Z479" s="52"/>
    </row>
    <row r="480" spans="1:26" ht="15.75" customHeight="1">
      <c r="A480" s="52"/>
      <c r="B480" s="154"/>
      <c r="C480" s="52"/>
      <c r="D480" s="52"/>
      <c r="E480" s="53"/>
      <c r="F480" s="52"/>
      <c r="G480" s="52"/>
      <c r="H480" s="52"/>
      <c r="I480" s="52"/>
      <c r="J480" s="52"/>
      <c r="K480" s="52"/>
      <c r="L480" s="52"/>
      <c r="M480" s="52"/>
      <c r="N480" s="52"/>
      <c r="O480" s="52"/>
      <c r="P480" s="52"/>
      <c r="Q480" s="52"/>
      <c r="R480" s="52"/>
      <c r="S480" s="52"/>
      <c r="T480" s="52"/>
      <c r="U480" s="52"/>
      <c r="V480" s="52"/>
      <c r="W480" s="52"/>
      <c r="X480" s="52"/>
      <c r="Y480" s="52"/>
      <c r="Z480" s="52"/>
    </row>
    <row r="481" spans="1:26" ht="15.75" customHeight="1">
      <c r="A481" s="52"/>
      <c r="B481" s="154"/>
      <c r="C481" s="52"/>
      <c r="D481" s="52"/>
      <c r="E481" s="53"/>
      <c r="F481" s="52"/>
      <c r="G481" s="52"/>
      <c r="H481" s="52"/>
      <c r="I481" s="52"/>
      <c r="J481" s="52"/>
      <c r="K481" s="52"/>
      <c r="L481" s="52"/>
      <c r="M481" s="52"/>
      <c r="N481" s="52"/>
      <c r="O481" s="52"/>
      <c r="P481" s="52"/>
      <c r="Q481" s="52"/>
      <c r="R481" s="52"/>
      <c r="S481" s="52"/>
      <c r="T481" s="52"/>
      <c r="U481" s="52"/>
      <c r="V481" s="52"/>
      <c r="W481" s="52"/>
      <c r="X481" s="52"/>
      <c r="Y481" s="52"/>
      <c r="Z481" s="52"/>
    </row>
    <row r="482" spans="1:26" ht="15.75" customHeight="1">
      <c r="A482" s="52"/>
      <c r="B482" s="154"/>
      <c r="C482" s="52"/>
      <c r="D482" s="52"/>
      <c r="E482" s="53"/>
      <c r="F482" s="52"/>
      <c r="G482" s="52"/>
      <c r="H482" s="52"/>
      <c r="I482" s="52"/>
      <c r="J482" s="52"/>
      <c r="K482" s="52"/>
      <c r="L482" s="52"/>
      <c r="M482" s="52"/>
      <c r="N482" s="52"/>
      <c r="O482" s="52"/>
      <c r="P482" s="52"/>
      <c r="Q482" s="52"/>
      <c r="R482" s="52"/>
      <c r="S482" s="52"/>
      <c r="T482" s="52"/>
      <c r="U482" s="52"/>
      <c r="V482" s="52"/>
      <c r="W482" s="52"/>
      <c r="X482" s="52"/>
      <c r="Y482" s="52"/>
      <c r="Z482" s="52"/>
    </row>
    <row r="483" spans="1:26" ht="15.75" customHeight="1">
      <c r="A483" s="52"/>
      <c r="B483" s="154"/>
      <c r="C483" s="52"/>
      <c r="D483" s="52"/>
      <c r="E483" s="53"/>
      <c r="F483" s="52"/>
      <c r="G483" s="52"/>
      <c r="H483" s="52"/>
      <c r="I483" s="52"/>
      <c r="J483" s="52"/>
      <c r="K483" s="52"/>
      <c r="L483" s="52"/>
      <c r="M483" s="52"/>
      <c r="N483" s="52"/>
      <c r="O483" s="52"/>
      <c r="P483" s="52"/>
      <c r="Q483" s="52"/>
      <c r="R483" s="52"/>
      <c r="S483" s="52"/>
      <c r="T483" s="52"/>
      <c r="U483" s="52"/>
      <c r="V483" s="52"/>
      <c r="W483" s="52"/>
      <c r="X483" s="52"/>
      <c r="Y483" s="52"/>
      <c r="Z483" s="52"/>
    </row>
    <row r="484" spans="1:26" ht="15.75" customHeight="1">
      <c r="A484" s="52"/>
      <c r="B484" s="154"/>
      <c r="C484" s="52"/>
      <c r="D484" s="52"/>
      <c r="E484" s="53"/>
      <c r="F484" s="52"/>
      <c r="G484" s="52"/>
      <c r="H484" s="52"/>
      <c r="I484" s="52"/>
      <c r="J484" s="52"/>
      <c r="K484" s="52"/>
      <c r="L484" s="52"/>
      <c r="M484" s="52"/>
      <c r="N484" s="52"/>
      <c r="O484" s="52"/>
      <c r="P484" s="52"/>
      <c r="Q484" s="52"/>
      <c r="R484" s="52"/>
      <c r="S484" s="52"/>
      <c r="T484" s="52"/>
      <c r="U484" s="52"/>
      <c r="V484" s="52"/>
      <c r="W484" s="52"/>
      <c r="X484" s="52"/>
      <c r="Y484" s="52"/>
      <c r="Z484" s="52"/>
    </row>
    <row r="485" spans="1:26" ht="15.75" customHeight="1">
      <c r="A485" s="52"/>
      <c r="B485" s="154"/>
      <c r="C485" s="52"/>
      <c r="D485" s="52"/>
      <c r="E485" s="53"/>
      <c r="F485" s="52"/>
      <c r="G485" s="52"/>
      <c r="H485" s="52"/>
      <c r="I485" s="52"/>
      <c r="J485" s="52"/>
      <c r="K485" s="52"/>
      <c r="L485" s="52"/>
      <c r="M485" s="52"/>
      <c r="N485" s="52"/>
      <c r="O485" s="52"/>
      <c r="P485" s="52"/>
      <c r="Q485" s="52"/>
      <c r="R485" s="52"/>
      <c r="S485" s="52"/>
      <c r="T485" s="52"/>
      <c r="U485" s="52"/>
      <c r="V485" s="52"/>
      <c r="W485" s="52"/>
      <c r="X485" s="52"/>
      <c r="Y485" s="52"/>
      <c r="Z485" s="52"/>
    </row>
    <row r="486" spans="1:26" ht="15.75" customHeight="1">
      <c r="A486" s="52"/>
      <c r="B486" s="154"/>
      <c r="C486" s="52"/>
      <c r="D486" s="52"/>
      <c r="E486" s="53"/>
      <c r="F486" s="52"/>
      <c r="G486" s="52"/>
      <c r="H486" s="52"/>
      <c r="I486" s="52"/>
      <c r="J486" s="52"/>
      <c r="K486" s="52"/>
      <c r="L486" s="52"/>
      <c r="M486" s="52"/>
      <c r="N486" s="52"/>
      <c r="O486" s="52"/>
      <c r="P486" s="52"/>
      <c r="Q486" s="52"/>
      <c r="R486" s="52"/>
      <c r="S486" s="52"/>
      <c r="T486" s="52"/>
      <c r="U486" s="52"/>
      <c r="V486" s="52"/>
      <c r="W486" s="52"/>
      <c r="X486" s="52"/>
      <c r="Y486" s="52"/>
      <c r="Z486" s="52"/>
    </row>
    <row r="487" spans="1:26" ht="15.75" customHeight="1">
      <c r="A487" s="52"/>
      <c r="B487" s="154"/>
      <c r="C487" s="52"/>
      <c r="D487" s="52"/>
      <c r="E487" s="53"/>
      <c r="F487" s="52"/>
      <c r="G487" s="52"/>
      <c r="H487" s="52"/>
      <c r="I487" s="52"/>
      <c r="J487" s="52"/>
      <c r="K487" s="52"/>
      <c r="L487" s="52"/>
      <c r="M487" s="52"/>
      <c r="N487" s="52"/>
      <c r="O487" s="52"/>
      <c r="P487" s="52"/>
      <c r="Q487" s="52"/>
      <c r="R487" s="52"/>
      <c r="S487" s="52"/>
      <c r="T487" s="52"/>
      <c r="U487" s="52"/>
      <c r="V487" s="52"/>
      <c r="W487" s="52"/>
      <c r="X487" s="52"/>
      <c r="Y487" s="52"/>
      <c r="Z487" s="52"/>
    </row>
    <row r="488" spans="1:26" ht="15.75" customHeight="1">
      <c r="A488" s="52"/>
      <c r="B488" s="154"/>
      <c r="C488" s="52"/>
      <c r="D488" s="52"/>
      <c r="E488" s="53"/>
      <c r="F488" s="52"/>
      <c r="G488" s="52"/>
      <c r="H488" s="52"/>
      <c r="I488" s="52"/>
      <c r="J488" s="52"/>
      <c r="K488" s="52"/>
      <c r="L488" s="52"/>
      <c r="M488" s="52"/>
      <c r="N488" s="52"/>
      <c r="O488" s="52"/>
      <c r="P488" s="52"/>
      <c r="Q488" s="52"/>
      <c r="R488" s="52"/>
      <c r="S488" s="52"/>
      <c r="T488" s="52"/>
      <c r="U488" s="52"/>
      <c r="V488" s="52"/>
      <c r="W488" s="52"/>
      <c r="X488" s="52"/>
      <c r="Y488" s="52"/>
      <c r="Z488" s="52"/>
    </row>
    <row r="489" spans="1:26" ht="15.75" customHeight="1">
      <c r="A489" s="52"/>
      <c r="B489" s="154"/>
      <c r="C489" s="52"/>
      <c r="D489" s="52"/>
      <c r="E489" s="53"/>
      <c r="F489" s="52"/>
      <c r="G489" s="52"/>
      <c r="H489" s="52"/>
      <c r="I489" s="52"/>
      <c r="J489" s="52"/>
      <c r="K489" s="52"/>
      <c r="L489" s="52"/>
      <c r="M489" s="52"/>
      <c r="N489" s="52"/>
      <c r="O489" s="52"/>
      <c r="P489" s="52"/>
      <c r="Q489" s="52"/>
      <c r="R489" s="52"/>
      <c r="S489" s="52"/>
      <c r="T489" s="52"/>
      <c r="U489" s="52"/>
      <c r="V489" s="52"/>
      <c r="W489" s="52"/>
      <c r="X489" s="52"/>
      <c r="Y489" s="52"/>
      <c r="Z489" s="52"/>
    </row>
    <row r="490" spans="1:26" ht="15.75" customHeight="1">
      <c r="A490" s="52"/>
      <c r="B490" s="154"/>
      <c r="C490" s="52"/>
      <c r="D490" s="52"/>
      <c r="E490" s="53"/>
      <c r="F490" s="52"/>
      <c r="G490" s="52"/>
      <c r="H490" s="52"/>
      <c r="I490" s="52"/>
      <c r="J490" s="52"/>
      <c r="K490" s="52"/>
      <c r="L490" s="52"/>
      <c r="M490" s="52"/>
      <c r="N490" s="52"/>
      <c r="O490" s="52"/>
      <c r="P490" s="52"/>
      <c r="Q490" s="52"/>
      <c r="R490" s="52"/>
      <c r="S490" s="52"/>
      <c r="T490" s="52"/>
      <c r="U490" s="52"/>
      <c r="V490" s="52"/>
      <c r="W490" s="52"/>
      <c r="X490" s="52"/>
      <c r="Y490" s="52"/>
      <c r="Z490" s="52"/>
    </row>
    <row r="491" spans="1:26" ht="15.75" customHeight="1">
      <c r="A491" s="52"/>
      <c r="B491" s="154"/>
      <c r="C491" s="52"/>
      <c r="D491" s="52"/>
      <c r="E491" s="53"/>
      <c r="F491" s="52"/>
      <c r="G491" s="52"/>
      <c r="H491" s="52"/>
      <c r="I491" s="52"/>
      <c r="J491" s="52"/>
      <c r="K491" s="52"/>
      <c r="L491" s="52"/>
      <c r="M491" s="52"/>
      <c r="N491" s="52"/>
      <c r="O491" s="52"/>
      <c r="P491" s="52"/>
      <c r="Q491" s="52"/>
      <c r="R491" s="52"/>
      <c r="S491" s="52"/>
      <c r="T491" s="52"/>
      <c r="U491" s="52"/>
      <c r="V491" s="52"/>
      <c r="W491" s="52"/>
      <c r="X491" s="52"/>
      <c r="Y491" s="52"/>
      <c r="Z491" s="52"/>
    </row>
    <row r="492" spans="1:26" ht="15.75" customHeight="1">
      <c r="A492" s="52"/>
      <c r="B492" s="154"/>
      <c r="C492" s="52"/>
      <c r="D492" s="52"/>
      <c r="E492" s="53"/>
      <c r="F492" s="52"/>
      <c r="G492" s="52"/>
      <c r="H492" s="52"/>
      <c r="I492" s="52"/>
      <c r="J492" s="52"/>
      <c r="K492" s="52"/>
      <c r="L492" s="52"/>
      <c r="M492" s="52"/>
      <c r="N492" s="52"/>
      <c r="O492" s="52"/>
      <c r="P492" s="52"/>
      <c r="Q492" s="52"/>
      <c r="R492" s="52"/>
      <c r="S492" s="52"/>
      <c r="T492" s="52"/>
      <c r="U492" s="52"/>
      <c r="V492" s="52"/>
      <c r="W492" s="52"/>
      <c r="X492" s="52"/>
      <c r="Y492" s="52"/>
      <c r="Z492" s="52"/>
    </row>
    <row r="493" spans="1:26" ht="15.75" customHeight="1">
      <c r="A493" s="52"/>
      <c r="B493" s="154"/>
      <c r="C493" s="52"/>
      <c r="D493" s="52"/>
      <c r="E493" s="53"/>
      <c r="F493" s="52"/>
      <c r="G493" s="52"/>
      <c r="H493" s="52"/>
      <c r="I493" s="52"/>
      <c r="J493" s="52"/>
      <c r="K493" s="52"/>
      <c r="L493" s="52"/>
      <c r="M493" s="52"/>
      <c r="N493" s="52"/>
      <c r="O493" s="52"/>
      <c r="P493" s="52"/>
      <c r="Q493" s="52"/>
      <c r="R493" s="52"/>
      <c r="S493" s="52"/>
      <c r="T493" s="52"/>
      <c r="U493" s="52"/>
      <c r="V493" s="52"/>
      <c r="W493" s="52"/>
      <c r="X493" s="52"/>
      <c r="Y493" s="52"/>
      <c r="Z493" s="52"/>
    </row>
    <row r="494" spans="1:26" ht="15.75" customHeight="1">
      <c r="A494" s="52"/>
      <c r="B494" s="154"/>
      <c r="C494" s="52"/>
      <c r="D494" s="52"/>
      <c r="E494" s="53"/>
      <c r="F494" s="52"/>
      <c r="G494" s="52"/>
      <c r="H494" s="52"/>
      <c r="I494" s="52"/>
      <c r="J494" s="52"/>
      <c r="K494" s="52"/>
      <c r="L494" s="52"/>
      <c r="M494" s="52"/>
      <c r="N494" s="52"/>
      <c r="O494" s="52"/>
      <c r="P494" s="52"/>
      <c r="Q494" s="52"/>
      <c r="R494" s="52"/>
      <c r="S494" s="52"/>
      <c r="T494" s="52"/>
      <c r="U494" s="52"/>
      <c r="V494" s="52"/>
      <c r="W494" s="52"/>
      <c r="X494" s="52"/>
      <c r="Y494" s="52"/>
      <c r="Z494" s="52"/>
    </row>
    <row r="495" spans="1:26" ht="15.75" customHeight="1">
      <c r="A495" s="52"/>
      <c r="B495" s="154"/>
      <c r="C495" s="52"/>
      <c r="D495" s="52"/>
      <c r="E495" s="53"/>
      <c r="F495" s="52"/>
      <c r="G495" s="52"/>
      <c r="H495" s="52"/>
      <c r="I495" s="52"/>
      <c r="J495" s="52"/>
      <c r="K495" s="52"/>
      <c r="L495" s="52"/>
      <c r="M495" s="52"/>
      <c r="N495" s="52"/>
      <c r="O495" s="52"/>
      <c r="P495" s="52"/>
      <c r="Q495" s="52"/>
      <c r="R495" s="52"/>
      <c r="S495" s="52"/>
      <c r="T495" s="52"/>
      <c r="U495" s="52"/>
      <c r="V495" s="52"/>
      <c r="W495" s="52"/>
      <c r="X495" s="52"/>
      <c r="Y495" s="52"/>
      <c r="Z495" s="52"/>
    </row>
    <row r="496" spans="1:26" ht="15.75" customHeight="1">
      <c r="A496" s="52"/>
      <c r="B496" s="154"/>
      <c r="C496" s="52"/>
      <c r="D496" s="52"/>
      <c r="E496" s="53"/>
      <c r="F496" s="52"/>
      <c r="G496" s="52"/>
      <c r="H496" s="52"/>
      <c r="I496" s="52"/>
      <c r="J496" s="52"/>
      <c r="K496" s="52"/>
      <c r="L496" s="52"/>
      <c r="M496" s="52"/>
      <c r="N496" s="52"/>
      <c r="O496" s="52"/>
      <c r="P496" s="52"/>
      <c r="Q496" s="52"/>
      <c r="R496" s="52"/>
      <c r="S496" s="52"/>
      <c r="T496" s="52"/>
      <c r="U496" s="52"/>
      <c r="V496" s="52"/>
      <c r="W496" s="52"/>
      <c r="X496" s="52"/>
      <c r="Y496" s="52"/>
      <c r="Z496" s="52"/>
    </row>
    <row r="497" spans="1:26" ht="15.75" customHeight="1">
      <c r="A497" s="52"/>
      <c r="B497" s="154"/>
      <c r="C497" s="52"/>
      <c r="D497" s="52"/>
      <c r="E497" s="53"/>
      <c r="F497" s="52"/>
      <c r="G497" s="52"/>
      <c r="H497" s="52"/>
      <c r="I497" s="52"/>
      <c r="J497" s="52"/>
      <c r="K497" s="52"/>
      <c r="L497" s="52"/>
      <c r="M497" s="52"/>
      <c r="N497" s="52"/>
      <c r="O497" s="52"/>
      <c r="P497" s="52"/>
      <c r="Q497" s="52"/>
      <c r="R497" s="52"/>
      <c r="S497" s="52"/>
      <c r="T497" s="52"/>
      <c r="U497" s="52"/>
      <c r="V497" s="52"/>
      <c r="W497" s="52"/>
      <c r="X497" s="52"/>
      <c r="Y497" s="52"/>
      <c r="Z497" s="52"/>
    </row>
    <row r="498" spans="1:26" ht="15.75" customHeight="1">
      <c r="A498" s="52"/>
      <c r="B498" s="154"/>
      <c r="C498" s="52"/>
      <c r="D498" s="52"/>
      <c r="E498" s="53"/>
      <c r="F498" s="52"/>
      <c r="G498" s="52"/>
      <c r="H498" s="52"/>
      <c r="I498" s="52"/>
      <c r="J498" s="52"/>
      <c r="K498" s="52"/>
      <c r="L498" s="52"/>
      <c r="M498" s="52"/>
      <c r="N498" s="52"/>
      <c r="O498" s="52"/>
      <c r="P498" s="52"/>
      <c r="Q498" s="52"/>
      <c r="R498" s="52"/>
      <c r="S498" s="52"/>
      <c r="T498" s="52"/>
      <c r="U498" s="52"/>
      <c r="V498" s="52"/>
      <c r="W498" s="52"/>
      <c r="X498" s="52"/>
      <c r="Y498" s="52"/>
      <c r="Z498" s="52"/>
    </row>
    <row r="499" spans="1:26" ht="15.75" customHeight="1">
      <c r="A499" s="52"/>
      <c r="B499" s="154"/>
      <c r="C499" s="52"/>
      <c r="D499" s="52"/>
      <c r="E499" s="53"/>
      <c r="F499" s="52"/>
      <c r="G499" s="52"/>
      <c r="H499" s="52"/>
      <c r="I499" s="52"/>
      <c r="J499" s="52"/>
      <c r="K499" s="52"/>
      <c r="L499" s="52"/>
      <c r="M499" s="52"/>
      <c r="N499" s="52"/>
      <c r="O499" s="52"/>
      <c r="P499" s="52"/>
      <c r="Q499" s="52"/>
      <c r="R499" s="52"/>
      <c r="S499" s="52"/>
      <c r="T499" s="52"/>
      <c r="U499" s="52"/>
      <c r="V499" s="52"/>
      <c r="W499" s="52"/>
      <c r="X499" s="52"/>
      <c r="Y499" s="52"/>
      <c r="Z499" s="52"/>
    </row>
    <row r="500" spans="1:26" ht="15.75" customHeight="1">
      <c r="A500" s="52"/>
      <c r="B500" s="154"/>
      <c r="C500" s="52"/>
      <c r="D500" s="52"/>
      <c r="E500" s="53"/>
      <c r="F500" s="52"/>
      <c r="G500" s="52"/>
      <c r="H500" s="52"/>
      <c r="I500" s="52"/>
      <c r="J500" s="52"/>
      <c r="K500" s="52"/>
      <c r="L500" s="52"/>
      <c r="M500" s="52"/>
      <c r="N500" s="52"/>
      <c r="O500" s="52"/>
      <c r="P500" s="52"/>
      <c r="Q500" s="52"/>
      <c r="R500" s="52"/>
      <c r="S500" s="52"/>
      <c r="T500" s="52"/>
      <c r="U500" s="52"/>
      <c r="V500" s="52"/>
      <c r="W500" s="52"/>
      <c r="X500" s="52"/>
      <c r="Y500" s="52"/>
      <c r="Z500" s="52"/>
    </row>
    <row r="501" spans="1:26" ht="15.75" customHeight="1">
      <c r="A501" s="52"/>
      <c r="B501" s="154"/>
      <c r="C501" s="52"/>
      <c r="D501" s="52"/>
      <c r="E501" s="53"/>
      <c r="F501" s="52"/>
      <c r="G501" s="52"/>
      <c r="H501" s="52"/>
      <c r="I501" s="52"/>
      <c r="J501" s="52"/>
      <c r="K501" s="52"/>
      <c r="L501" s="52"/>
      <c r="M501" s="52"/>
      <c r="N501" s="52"/>
      <c r="O501" s="52"/>
      <c r="P501" s="52"/>
      <c r="Q501" s="52"/>
      <c r="R501" s="52"/>
      <c r="S501" s="52"/>
      <c r="T501" s="52"/>
      <c r="U501" s="52"/>
      <c r="V501" s="52"/>
      <c r="W501" s="52"/>
      <c r="X501" s="52"/>
      <c r="Y501" s="52"/>
      <c r="Z501" s="52"/>
    </row>
    <row r="502" spans="1:26" ht="15.75" customHeight="1">
      <c r="A502" s="52"/>
      <c r="B502" s="154"/>
      <c r="C502" s="52"/>
      <c r="D502" s="52"/>
      <c r="E502" s="53"/>
      <c r="F502" s="52"/>
      <c r="G502" s="52"/>
      <c r="H502" s="52"/>
      <c r="I502" s="52"/>
      <c r="J502" s="52"/>
      <c r="K502" s="52"/>
      <c r="L502" s="52"/>
      <c r="M502" s="52"/>
      <c r="N502" s="52"/>
      <c r="O502" s="52"/>
      <c r="P502" s="52"/>
      <c r="Q502" s="52"/>
      <c r="R502" s="52"/>
      <c r="S502" s="52"/>
      <c r="T502" s="52"/>
      <c r="U502" s="52"/>
      <c r="V502" s="52"/>
      <c r="W502" s="52"/>
      <c r="X502" s="52"/>
      <c r="Y502" s="52"/>
      <c r="Z502" s="52"/>
    </row>
    <row r="503" spans="1:26" ht="15.75" customHeight="1">
      <c r="A503" s="52"/>
      <c r="B503" s="154"/>
      <c r="C503" s="52"/>
      <c r="D503" s="52"/>
      <c r="E503" s="53"/>
      <c r="F503" s="52"/>
      <c r="G503" s="52"/>
      <c r="H503" s="52"/>
      <c r="I503" s="52"/>
      <c r="J503" s="52"/>
      <c r="K503" s="52"/>
      <c r="L503" s="52"/>
      <c r="M503" s="52"/>
      <c r="N503" s="52"/>
      <c r="O503" s="52"/>
      <c r="P503" s="52"/>
      <c r="Q503" s="52"/>
      <c r="R503" s="52"/>
      <c r="S503" s="52"/>
      <c r="T503" s="52"/>
      <c r="U503" s="52"/>
      <c r="V503" s="52"/>
      <c r="W503" s="52"/>
      <c r="X503" s="52"/>
      <c r="Y503" s="52"/>
      <c r="Z503" s="52"/>
    </row>
    <row r="504" spans="1:26" ht="15.75" customHeight="1">
      <c r="A504" s="52"/>
      <c r="B504" s="154"/>
      <c r="C504" s="52"/>
      <c r="D504" s="52"/>
      <c r="E504" s="53"/>
      <c r="F504" s="52"/>
      <c r="G504" s="52"/>
      <c r="H504" s="52"/>
      <c r="I504" s="52"/>
      <c r="J504" s="52"/>
      <c r="K504" s="52"/>
      <c r="L504" s="52"/>
      <c r="M504" s="52"/>
      <c r="N504" s="52"/>
      <c r="O504" s="52"/>
      <c r="P504" s="52"/>
      <c r="Q504" s="52"/>
      <c r="R504" s="52"/>
      <c r="S504" s="52"/>
      <c r="T504" s="52"/>
      <c r="U504" s="52"/>
      <c r="V504" s="52"/>
      <c r="W504" s="52"/>
      <c r="X504" s="52"/>
      <c r="Y504" s="52"/>
      <c r="Z504" s="52"/>
    </row>
    <row r="505" spans="1:26" ht="15.75" customHeight="1">
      <c r="A505" s="52"/>
      <c r="B505" s="154"/>
      <c r="C505" s="52"/>
      <c r="D505" s="52"/>
      <c r="E505" s="53"/>
      <c r="F505" s="52"/>
      <c r="G505" s="52"/>
      <c r="H505" s="52"/>
      <c r="I505" s="52"/>
      <c r="J505" s="52"/>
      <c r="K505" s="52"/>
      <c r="L505" s="52"/>
      <c r="M505" s="52"/>
      <c r="N505" s="52"/>
      <c r="O505" s="52"/>
      <c r="P505" s="52"/>
      <c r="Q505" s="52"/>
      <c r="R505" s="52"/>
      <c r="S505" s="52"/>
      <c r="T505" s="52"/>
      <c r="U505" s="52"/>
      <c r="V505" s="52"/>
      <c r="W505" s="52"/>
      <c r="X505" s="52"/>
      <c r="Y505" s="52"/>
      <c r="Z505" s="52"/>
    </row>
    <row r="506" spans="1:26" ht="15.75" customHeight="1">
      <c r="A506" s="52"/>
      <c r="B506" s="154"/>
      <c r="C506" s="52"/>
      <c r="D506" s="52"/>
      <c r="E506" s="53"/>
      <c r="F506" s="52"/>
      <c r="G506" s="52"/>
      <c r="H506" s="52"/>
      <c r="I506" s="52"/>
      <c r="J506" s="52"/>
      <c r="K506" s="52"/>
      <c r="L506" s="52"/>
      <c r="M506" s="52"/>
      <c r="N506" s="52"/>
      <c r="O506" s="52"/>
      <c r="P506" s="52"/>
      <c r="Q506" s="52"/>
      <c r="R506" s="52"/>
      <c r="S506" s="52"/>
      <c r="T506" s="52"/>
      <c r="U506" s="52"/>
      <c r="V506" s="52"/>
      <c r="W506" s="52"/>
      <c r="X506" s="52"/>
      <c r="Y506" s="52"/>
      <c r="Z506" s="52"/>
    </row>
    <row r="507" spans="1:26" ht="15.75" customHeight="1">
      <c r="A507" s="52"/>
      <c r="B507" s="154"/>
      <c r="C507" s="52"/>
      <c r="D507" s="52"/>
      <c r="E507" s="53"/>
      <c r="F507" s="52"/>
      <c r="G507" s="52"/>
      <c r="H507" s="52"/>
      <c r="I507" s="52"/>
      <c r="J507" s="52"/>
      <c r="K507" s="52"/>
      <c r="L507" s="52"/>
      <c r="M507" s="52"/>
      <c r="N507" s="52"/>
      <c r="O507" s="52"/>
      <c r="P507" s="52"/>
      <c r="Q507" s="52"/>
      <c r="R507" s="52"/>
      <c r="S507" s="52"/>
      <c r="T507" s="52"/>
      <c r="U507" s="52"/>
      <c r="V507" s="52"/>
      <c r="W507" s="52"/>
      <c r="X507" s="52"/>
      <c r="Y507" s="52"/>
      <c r="Z507" s="52"/>
    </row>
    <row r="508" spans="1:26" ht="15.75" customHeight="1">
      <c r="A508" s="52"/>
      <c r="B508" s="154"/>
      <c r="C508" s="52"/>
      <c r="D508" s="52"/>
      <c r="E508" s="53"/>
      <c r="F508" s="52"/>
      <c r="G508" s="52"/>
      <c r="H508" s="52"/>
      <c r="I508" s="52"/>
      <c r="J508" s="52"/>
      <c r="K508" s="52"/>
      <c r="L508" s="52"/>
      <c r="M508" s="52"/>
      <c r="N508" s="52"/>
      <c r="O508" s="52"/>
      <c r="P508" s="52"/>
      <c r="Q508" s="52"/>
      <c r="R508" s="52"/>
      <c r="S508" s="52"/>
      <c r="T508" s="52"/>
      <c r="U508" s="52"/>
      <c r="V508" s="52"/>
      <c r="W508" s="52"/>
      <c r="X508" s="52"/>
      <c r="Y508" s="52"/>
      <c r="Z508" s="52"/>
    </row>
    <row r="509" spans="1:26" ht="15.75" customHeight="1">
      <c r="A509" s="52"/>
      <c r="B509" s="154"/>
      <c r="C509" s="52"/>
      <c r="D509" s="52"/>
      <c r="E509" s="53"/>
      <c r="F509" s="52"/>
      <c r="G509" s="52"/>
      <c r="H509" s="52"/>
      <c r="I509" s="52"/>
      <c r="J509" s="52"/>
      <c r="K509" s="52"/>
      <c r="L509" s="52"/>
      <c r="M509" s="52"/>
      <c r="N509" s="52"/>
      <c r="O509" s="52"/>
      <c r="P509" s="52"/>
      <c r="Q509" s="52"/>
      <c r="R509" s="52"/>
      <c r="S509" s="52"/>
      <c r="T509" s="52"/>
      <c r="U509" s="52"/>
      <c r="V509" s="52"/>
      <c r="W509" s="52"/>
      <c r="X509" s="52"/>
      <c r="Y509" s="52"/>
      <c r="Z509" s="52"/>
    </row>
    <row r="510" spans="1:26" ht="15.75" customHeight="1">
      <c r="A510" s="52"/>
      <c r="B510" s="154"/>
      <c r="C510" s="52"/>
      <c r="D510" s="52"/>
      <c r="E510" s="53"/>
      <c r="F510" s="52"/>
      <c r="G510" s="52"/>
      <c r="H510" s="52"/>
      <c r="I510" s="52"/>
      <c r="J510" s="52"/>
      <c r="K510" s="52"/>
      <c r="L510" s="52"/>
      <c r="M510" s="52"/>
      <c r="N510" s="52"/>
      <c r="O510" s="52"/>
      <c r="P510" s="52"/>
      <c r="Q510" s="52"/>
      <c r="R510" s="52"/>
      <c r="S510" s="52"/>
      <c r="T510" s="52"/>
      <c r="U510" s="52"/>
      <c r="V510" s="52"/>
      <c r="W510" s="52"/>
      <c r="X510" s="52"/>
      <c r="Y510" s="52"/>
      <c r="Z510" s="52"/>
    </row>
    <row r="511" spans="1:26" ht="15.75" customHeight="1">
      <c r="A511" s="52"/>
      <c r="B511" s="154"/>
      <c r="C511" s="52"/>
      <c r="D511" s="52"/>
      <c r="E511" s="53"/>
      <c r="F511" s="52"/>
      <c r="G511" s="52"/>
      <c r="H511" s="52"/>
      <c r="I511" s="52"/>
      <c r="J511" s="52"/>
      <c r="K511" s="52"/>
      <c r="L511" s="52"/>
      <c r="M511" s="52"/>
      <c r="N511" s="52"/>
      <c r="O511" s="52"/>
      <c r="P511" s="52"/>
      <c r="Q511" s="52"/>
      <c r="R511" s="52"/>
      <c r="S511" s="52"/>
      <c r="T511" s="52"/>
      <c r="U511" s="52"/>
      <c r="V511" s="52"/>
      <c r="W511" s="52"/>
      <c r="X511" s="52"/>
      <c r="Y511" s="52"/>
      <c r="Z511" s="52"/>
    </row>
    <row r="512" spans="1:26" ht="15.75" customHeight="1">
      <c r="A512" s="52"/>
      <c r="B512" s="154"/>
      <c r="C512" s="52"/>
      <c r="D512" s="52"/>
      <c r="E512" s="53"/>
      <c r="F512" s="52"/>
      <c r="G512" s="52"/>
      <c r="H512" s="52"/>
      <c r="I512" s="52"/>
      <c r="J512" s="52"/>
      <c r="K512" s="52"/>
      <c r="L512" s="52"/>
      <c r="M512" s="52"/>
      <c r="N512" s="52"/>
      <c r="O512" s="52"/>
      <c r="P512" s="52"/>
      <c r="Q512" s="52"/>
      <c r="R512" s="52"/>
      <c r="S512" s="52"/>
      <c r="T512" s="52"/>
      <c r="U512" s="52"/>
      <c r="V512" s="52"/>
      <c r="W512" s="52"/>
      <c r="X512" s="52"/>
      <c r="Y512" s="52"/>
      <c r="Z512" s="52"/>
    </row>
    <row r="513" spans="1:26" ht="15.75" customHeight="1">
      <c r="A513" s="52"/>
      <c r="B513" s="154"/>
      <c r="C513" s="52"/>
      <c r="D513" s="52"/>
      <c r="E513" s="53"/>
      <c r="F513" s="52"/>
      <c r="G513" s="52"/>
      <c r="H513" s="52"/>
      <c r="I513" s="52"/>
      <c r="J513" s="52"/>
      <c r="K513" s="52"/>
      <c r="L513" s="52"/>
      <c r="M513" s="52"/>
      <c r="N513" s="52"/>
      <c r="O513" s="52"/>
      <c r="P513" s="52"/>
      <c r="Q513" s="52"/>
      <c r="R513" s="52"/>
      <c r="S513" s="52"/>
      <c r="T513" s="52"/>
      <c r="U513" s="52"/>
      <c r="V513" s="52"/>
      <c r="W513" s="52"/>
      <c r="X513" s="52"/>
      <c r="Y513" s="52"/>
      <c r="Z513" s="52"/>
    </row>
    <row r="514" spans="1:26" ht="15.75" customHeight="1">
      <c r="A514" s="52"/>
      <c r="B514" s="154"/>
      <c r="C514" s="52"/>
      <c r="D514" s="52"/>
      <c r="E514" s="53"/>
      <c r="F514" s="52"/>
      <c r="G514" s="52"/>
      <c r="H514" s="52"/>
      <c r="I514" s="52"/>
      <c r="J514" s="52"/>
      <c r="K514" s="52"/>
      <c r="L514" s="52"/>
      <c r="M514" s="52"/>
      <c r="N514" s="52"/>
      <c r="O514" s="52"/>
      <c r="P514" s="52"/>
      <c r="Q514" s="52"/>
      <c r="R514" s="52"/>
      <c r="S514" s="52"/>
      <c r="T514" s="52"/>
      <c r="U514" s="52"/>
      <c r="V514" s="52"/>
      <c r="W514" s="52"/>
      <c r="X514" s="52"/>
      <c r="Y514" s="52"/>
      <c r="Z514" s="52"/>
    </row>
    <row r="515" spans="1:26" ht="15.75" customHeight="1">
      <c r="A515" s="52"/>
      <c r="B515" s="154"/>
      <c r="C515" s="52"/>
      <c r="D515" s="52"/>
      <c r="E515" s="53"/>
      <c r="F515" s="52"/>
      <c r="G515" s="52"/>
      <c r="H515" s="52"/>
      <c r="I515" s="52"/>
      <c r="J515" s="52"/>
      <c r="K515" s="52"/>
      <c r="L515" s="52"/>
      <c r="M515" s="52"/>
      <c r="N515" s="52"/>
      <c r="O515" s="52"/>
      <c r="P515" s="52"/>
      <c r="Q515" s="52"/>
      <c r="R515" s="52"/>
      <c r="S515" s="52"/>
      <c r="T515" s="52"/>
      <c r="U515" s="52"/>
      <c r="V515" s="52"/>
      <c r="W515" s="52"/>
      <c r="X515" s="52"/>
      <c r="Y515" s="52"/>
      <c r="Z515" s="52"/>
    </row>
    <row r="516" spans="1:26" ht="15.75" customHeight="1">
      <c r="A516" s="52"/>
      <c r="B516" s="154"/>
      <c r="C516" s="52"/>
      <c r="D516" s="52"/>
      <c r="E516" s="53"/>
      <c r="F516" s="52"/>
      <c r="G516" s="52"/>
      <c r="H516" s="52"/>
      <c r="I516" s="52"/>
      <c r="J516" s="52"/>
      <c r="K516" s="52"/>
      <c r="L516" s="52"/>
      <c r="M516" s="52"/>
      <c r="N516" s="52"/>
      <c r="O516" s="52"/>
      <c r="P516" s="52"/>
      <c r="Q516" s="52"/>
      <c r="R516" s="52"/>
      <c r="S516" s="52"/>
      <c r="T516" s="52"/>
      <c r="U516" s="52"/>
      <c r="V516" s="52"/>
      <c r="W516" s="52"/>
      <c r="X516" s="52"/>
      <c r="Y516" s="52"/>
      <c r="Z516" s="52"/>
    </row>
    <row r="517" spans="1:26" ht="15.75" customHeight="1">
      <c r="A517" s="52"/>
      <c r="B517" s="154"/>
      <c r="C517" s="52"/>
      <c r="D517" s="52"/>
      <c r="E517" s="53"/>
      <c r="F517" s="52"/>
      <c r="G517" s="52"/>
      <c r="H517" s="52"/>
      <c r="I517" s="52"/>
      <c r="J517" s="52"/>
      <c r="K517" s="52"/>
      <c r="L517" s="52"/>
      <c r="M517" s="52"/>
      <c r="N517" s="52"/>
      <c r="O517" s="52"/>
      <c r="P517" s="52"/>
      <c r="Q517" s="52"/>
      <c r="R517" s="52"/>
      <c r="S517" s="52"/>
      <c r="T517" s="52"/>
      <c r="U517" s="52"/>
      <c r="V517" s="52"/>
      <c r="W517" s="52"/>
      <c r="X517" s="52"/>
      <c r="Y517" s="52"/>
      <c r="Z517" s="52"/>
    </row>
    <row r="518" spans="1:26" ht="15.75" customHeight="1">
      <c r="A518" s="52"/>
      <c r="B518" s="154"/>
      <c r="C518" s="52"/>
      <c r="D518" s="52"/>
      <c r="E518" s="53"/>
      <c r="F518" s="52"/>
      <c r="G518" s="52"/>
      <c r="H518" s="52"/>
      <c r="I518" s="52"/>
      <c r="J518" s="52"/>
      <c r="K518" s="52"/>
      <c r="L518" s="52"/>
      <c r="M518" s="52"/>
      <c r="N518" s="52"/>
      <c r="O518" s="52"/>
      <c r="P518" s="52"/>
      <c r="Q518" s="52"/>
      <c r="R518" s="52"/>
      <c r="S518" s="52"/>
      <c r="T518" s="52"/>
      <c r="U518" s="52"/>
      <c r="V518" s="52"/>
      <c r="W518" s="52"/>
      <c r="X518" s="52"/>
      <c r="Y518" s="52"/>
      <c r="Z518" s="52"/>
    </row>
    <row r="519" spans="1:26" ht="15.75" customHeight="1">
      <c r="A519" s="52"/>
      <c r="B519" s="154"/>
      <c r="C519" s="52"/>
      <c r="D519" s="52"/>
      <c r="E519" s="53"/>
      <c r="F519" s="52"/>
      <c r="G519" s="52"/>
      <c r="H519" s="52"/>
      <c r="I519" s="52"/>
      <c r="J519" s="52"/>
      <c r="K519" s="52"/>
      <c r="L519" s="52"/>
      <c r="M519" s="52"/>
      <c r="N519" s="52"/>
      <c r="O519" s="52"/>
      <c r="P519" s="52"/>
      <c r="Q519" s="52"/>
      <c r="R519" s="52"/>
      <c r="S519" s="52"/>
      <c r="T519" s="52"/>
      <c r="U519" s="52"/>
      <c r="V519" s="52"/>
      <c r="W519" s="52"/>
      <c r="X519" s="52"/>
      <c r="Y519" s="52"/>
      <c r="Z519" s="52"/>
    </row>
    <row r="520" spans="1:26" ht="15.75" customHeight="1">
      <c r="A520" s="52"/>
      <c r="B520" s="154"/>
      <c r="C520" s="52"/>
      <c r="D520" s="52"/>
      <c r="E520" s="53"/>
      <c r="F520" s="52"/>
      <c r="G520" s="52"/>
      <c r="H520" s="52"/>
      <c r="I520" s="52"/>
      <c r="J520" s="52"/>
      <c r="K520" s="52"/>
      <c r="L520" s="52"/>
      <c r="M520" s="52"/>
      <c r="N520" s="52"/>
      <c r="O520" s="52"/>
      <c r="P520" s="52"/>
      <c r="Q520" s="52"/>
      <c r="R520" s="52"/>
      <c r="S520" s="52"/>
      <c r="T520" s="52"/>
      <c r="U520" s="52"/>
      <c r="V520" s="52"/>
      <c r="W520" s="52"/>
      <c r="X520" s="52"/>
      <c r="Y520" s="52"/>
      <c r="Z520" s="52"/>
    </row>
    <row r="521" spans="1:26" ht="15.75" customHeight="1">
      <c r="A521" s="52"/>
      <c r="B521" s="154"/>
      <c r="C521" s="52"/>
      <c r="D521" s="52"/>
      <c r="E521" s="53"/>
      <c r="F521" s="52"/>
      <c r="G521" s="52"/>
      <c r="H521" s="52"/>
      <c r="I521" s="52"/>
      <c r="J521" s="52"/>
      <c r="K521" s="52"/>
      <c r="L521" s="52"/>
      <c r="M521" s="52"/>
      <c r="N521" s="52"/>
      <c r="O521" s="52"/>
      <c r="P521" s="52"/>
      <c r="Q521" s="52"/>
      <c r="R521" s="52"/>
      <c r="S521" s="52"/>
      <c r="T521" s="52"/>
      <c r="U521" s="52"/>
      <c r="V521" s="52"/>
      <c r="W521" s="52"/>
      <c r="X521" s="52"/>
      <c r="Y521" s="52"/>
      <c r="Z521" s="52"/>
    </row>
    <row r="522" spans="1:26" ht="15.75" customHeight="1">
      <c r="A522" s="52"/>
      <c r="B522" s="154"/>
      <c r="C522" s="52"/>
      <c r="D522" s="52"/>
      <c r="E522" s="53"/>
      <c r="F522" s="52"/>
      <c r="G522" s="52"/>
      <c r="H522" s="52"/>
      <c r="I522" s="52"/>
      <c r="J522" s="52"/>
      <c r="K522" s="52"/>
      <c r="L522" s="52"/>
      <c r="M522" s="52"/>
      <c r="N522" s="52"/>
      <c r="O522" s="52"/>
      <c r="P522" s="52"/>
      <c r="Q522" s="52"/>
      <c r="R522" s="52"/>
      <c r="S522" s="52"/>
      <c r="T522" s="52"/>
      <c r="U522" s="52"/>
      <c r="V522" s="52"/>
      <c r="W522" s="52"/>
      <c r="X522" s="52"/>
      <c r="Y522" s="52"/>
      <c r="Z522" s="52"/>
    </row>
    <row r="523" spans="1:26" ht="15.75" customHeight="1">
      <c r="A523" s="52"/>
      <c r="B523" s="154"/>
      <c r="C523" s="52"/>
      <c r="D523" s="52"/>
      <c r="E523" s="53"/>
      <c r="F523" s="52"/>
      <c r="G523" s="52"/>
      <c r="H523" s="52"/>
      <c r="I523" s="52"/>
      <c r="J523" s="52"/>
      <c r="K523" s="52"/>
      <c r="L523" s="52"/>
      <c r="M523" s="52"/>
      <c r="N523" s="52"/>
      <c r="O523" s="52"/>
      <c r="P523" s="52"/>
      <c r="Q523" s="52"/>
      <c r="R523" s="52"/>
      <c r="S523" s="52"/>
      <c r="T523" s="52"/>
      <c r="U523" s="52"/>
      <c r="V523" s="52"/>
      <c r="W523" s="52"/>
      <c r="X523" s="52"/>
      <c r="Y523" s="52"/>
      <c r="Z523" s="52"/>
    </row>
    <row r="524" spans="1:26" ht="15.75" customHeight="1">
      <c r="A524" s="52"/>
      <c r="B524" s="154"/>
      <c r="C524" s="52"/>
      <c r="D524" s="52"/>
      <c r="E524" s="53"/>
      <c r="F524" s="52"/>
      <c r="G524" s="52"/>
      <c r="H524" s="52"/>
      <c r="I524" s="52"/>
      <c r="J524" s="52"/>
      <c r="K524" s="52"/>
      <c r="L524" s="52"/>
      <c r="M524" s="52"/>
      <c r="N524" s="52"/>
      <c r="O524" s="52"/>
      <c r="P524" s="52"/>
      <c r="Q524" s="52"/>
      <c r="R524" s="52"/>
      <c r="S524" s="52"/>
      <c r="T524" s="52"/>
      <c r="U524" s="52"/>
      <c r="V524" s="52"/>
      <c r="W524" s="52"/>
      <c r="X524" s="52"/>
      <c r="Y524" s="52"/>
      <c r="Z524" s="52"/>
    </row>
    <row r="525" spans="1:26" ht="15.75" customHeight="1">
      <c r="A525" s="52"/>
      <c r="B525" s="154"/>
      <c r="C525" s="52"/>
      <c r="D525" s="52"/>
      <c r="E525" s="53"/>
      <c r="F525" s="52"/>
      <c r="G525" s="52"/>
      <c r="H525" s="52"/>
      <c r="I525" s="52"/>
      <c r="J525" s="52"/>
      <c r="K525" s="52"/>
      <c r="L525" s="52"/>
      <c r="M525" s="52"/>
      <c r="N525" s="52"/>
      <c r="O525" s="52"/>
      <c r="P525" s="52"/>
      <c r="Q525" s="52"/>
      <c r="R525" s="52"/>
      <c r="S525" s="52"/>
      <c r="T525" s="52"/>
      <c r="U525" s="52"/>
      <c r="V525" s="52"/>
      <c r="W525" s="52"/>
      <c r="X525" s="52"/>
      <c r="Y525" s="52"/>
      <c r="Z525" s="52"/>
    </row>
    <row r="526" spans="1:26" ht="15.75" customHeight="1">
      <c r="A526" s="52"/>
      <c r="B526" s="154"/>
      <c r="C526" s="52"/>
      <c r="D526" s="52"/>
      <c r="E526" s="53"/>
      <c r="F526" s="52"/>
      <c r="G526" s="52"/>
      <c r="H526" s="52"/>
      <c r="I526" s="52"/>
      <c r="J526" s="52"/>
      <c r="K526" s="52"/>
      <c r="L526" s="52"/>
      <c r="M526" s="52"/>
      <c r="N526" s="52"/>
      <c r="O526" s="52"/>
      <c r="P526" s="52"/>
      <c r="Q526" s="52"/>
      <c r="R526" s="52"/>
      <c r="S526" s="52"/>
      <c r="T526" s="52"/>
      <c r="U526" s="52"/>
      <c r="V526" s="52"/>
      <c r="W526" s="52"/>
      <c r="X526" s="52"/>
      <c r="Y526" s="52"/>
      <c r="Z526" s="52"/>
    </row>
    <row r="527" spans="1:26" ht="15.75" customHeight="1">
      <c r="A527" s="52"/>
      <c r="B527" s="154"/>
      <c r="C527" s="52"/>
      <c r="D527" s="52"/>
      <c r="E527" s="53"/>
      <c r="F527" s="52"/>
      <c r="G527" s="52"/>
      <c r="H527" s="52"/>
      <c r="I527" s="52"/>
      <c r="J527" s="52"/>
      <c r="K527" s="52"/>
      <c r="L527" s="52"/>
      <c r="M527" s="52"/>
      <c r="N527" s="52"/>
      <c r="O527" s="52"/>
      <c r="P527" s="52"/>
      <c r="Q527" s="52"/>
      <c r="R527" s="52"/>
      <c r="S527" s="52"/>
      <c r="T527" s="52"/>
      <c r="U527" s="52"/>
      <c r="V527" s="52"/>
      <c r="W527" s="52"/>
      <c r="X527" s="52"/>
      <c r="Y527" s="52"/>
      <c r="Z527" s="52"/>
    </row>
    <row r="528" spans="1:26" ht="15.75" customHeight="1">
      <c r="A528" s="52"/>
      <c r="B528" s="154"/>
      <c r="C528" s="52"/>
      <c r="D528" s="52"/>
      <c r="E528" s="53"/>
      <c r="F528" s="52"/>
      <c r="G528" s="52"/>
      <c r="H528" s="52"/>
      <c r="I528" s="52"/>
      <c r="J528" s="52"/>
      <c r="K528" s="52"/>
      <c r="L528" s="52"/>
      <c r="M528" s="52"/>
      <c r="N528" s="52"/>
      <c r="O528" s="52"/>
      <c r="P528" s="52"/>
      <c r="Q528" s="52"/>
      <c r="R528" s="52"/>
      <c r="S528" s="52"/>
      <c r="T528" s="52"/>
      <c r="U528" s="52"/>
      <c r="V528" s="52"/>
      <c r="W528" s="52"/>
      <c r="X528" s="52"/>
      <c r="Y528" s="52"/>
      <c r="Z528" s="52"/>
    </row>
    <row r="529" spans="1:26" ht="15.75" customHeight="1">
      <c r="A529" s="52"/>
      <c r="B529" s="154"/>
      <c r="C529" s="52"/>
      <c r="D529" s="52"/>
      <c r="E529" s="53"/>
      <c r="F529" s="52"/>
      <c r="G529" s="52"/>
      <c r="H529" s="52"/>
      <c r="I529" s="52"/>
      <c r="J529" s="52"/>
      <c r="K529" s="52"/>
      <c r="L529" s="52"/>
      <c r="M529" s="52"/>
      <c r="N529" s="52"/>
      <c r="O529" s="52"/>
      <c r="P529" s="52"/>
      <c r="Q529" s="52"/>
      <c r="R529" s="52"/>
      <c r="S529" s="52"/>
      <c r="T529" s="52"/>
      <c r="U529" s="52"/>
      <c r="V529" s="52"/>
      <c r="W529" s="52"/>
      <c r="X529" s="52"/>
      <c r="Y529" s="52"/>
      <c r="Z529" s="52"/>
    </row>
    <row r="530" spans="1:26" ht="15.75" customHeight="1">
      <c r="A530" s="52"/>
      <c r="B530" s="154"/>
      <c r="C530" s="52"/>
      <c r="D530" s="52"/>
      <c r="E530" s="53"/>
      <c r="F530" s="52"/>
      <c r="G530" s="52"/>
      <c r="H530" s="52"/>
      <c r="I530" s="52"/>
      <c r="J530" s="52"/>
      <c r="K530" s="52"/>
      <c r="L530" s="52"/>
      <c r="M530" s="52"/>
      <c r="N530" s="52"/>
      <c r="O530" s="52"/>
      <c r="P530" s="52"/>
      <c r="Q530" s="52"/>
      <c r="R530" s="52"/>
      <c r="S530" s="52"/>
      <c r="T530" s="52"/>
      <c r="U530" s="52"/>
      <c r="V530" s="52"/>
      <c r="W530" s="52"/>
      <c r="X530" s="52"/>
      <c r="Y530" s="52"/>
      <c r="Z530" s="52"/>
    </row>
    <row r="531" spans="1:26" ht="15.75" customHeight="1">
      <c r="A531" s="52"/>
      <c r="B531" s="154"/>
      <c r="C531" s="52"/>
      <c r="D531" s="52"/>
      <c r="E531" s="53"/>
      <c r="F531" s="52"/>
      <c r="G531" s="52"/>
      <c r="H531" s="52"/>
      <c r="I531" s="52"/>
      <c r="J531" s="52"/>
      <c r="K531" s="52"/>
      <c r="L531" s="52"/>
      <c r="M531" s="52"/>
      <c r="N531" s="52"/>
      <c r="O531" s="52"/>
      <c r="P531" s="52"/>
      <c r="Q531" s="52"/>
      <c r="R531" s="52"/>
      <c r="S531" s="52"/>
      <c r="T531" s="52"/>
      <c r="U531" s="52"/>
      <c r="V531" s="52"/>
      <c r="W531" s="52"/>
      <c r="X531" s="52"/>
      <c r="Y531" s="52"/>
      <c r="Z531" s="52"/>
    </row>
    <row r="532" spans="1:26" ht="15.75" customHeight="1">
      <c r="A532" s="52"/>
      <c r="B532" s="154"/>
      <c r="C532" s="52"/>
      <c r="D532" s="52"/>
      <c r="E532" s="53"/>
      <c r="F532" s="52"/>
      <c r="G532" s="52"/>
      <c r="H532" s="52"/>
      <c r="I532" s="52"/>
      <c r="J532" s="52"/>
      <c r="K532" s="52"/>
      <c r="L532" s="52"/>
      <c r="M532" s="52"/>
      <c r="N532" s="52"/>
      <c r="O532" s="52"/>
      <c r="P532" s="52"/>
      <c r="Q532" s="52"/>
      <c r="R532" s="52"/>
      <c r="S532" s="52"/>
      <c r="T532" s="52"/>
      <c r="U532" s="52"/>
      <c r="V532" s="52"/>
      <c r="W532" s="52"/>
      <c r="X532" s="52"/>
      <c r="Y532" s="52"/>
      <c r="Z532" s="52"/>
    </row>
    <row r="533" spans="1:26" ht="15.75" customHeight="1">
      <c r="A533" s="52"/>
      <c r="B533" s="154"/>
      <c r="C533" s="52"/>
      <c r="D533" s="52"/>
      <c r="E533" s="53"/>
      <c r="F533" s="52"/>
      <c r="G533" s="52"/>
      <c r="H533" s="52"/>
      <c r="I533" s="52"/>
      <c r="J533" s="52"/>
      <c r="K533" s="52"/>
      <c r="L533" s="52"/>
      <c r="M533" s="52"/>
      <c r="N533" s="52"/>
      <c r="O533" s="52"/>
      <c r="P533" s="52"/>
      <c r="Q533" s="52"/>
      <c r="R533" s="52"/>
      <c r="S533" s="52"/>
      <c r="T533" s="52"/>
      <c r="U533" s="52"/>
      <c r="V533" s="52"/>
      <c r="W533" s="52"/>
      <c r="X533" s="52"/>
      <c r="Y533" s="52"/>
      <c r="Z533" s="52"/>
    </row>
    <row r="534" spans="1:26" ht="15.75" customHeight="1">
      <c r="A534" s="52"/>
      <c r="B534" s="154"/>
      <c r="C534" s="52"/>
      <c r="D534" s="52"/>
      <c r="E534" s="53"/>
      <c r="F534" s="52"/>
      <c r="G534" s="52"/>
      <c r="H534" s="52"/>
      <c r="I534" s="52"/>
      <c r="J534" s="52"/>
      <c r="K534" s="52"/>
      <c r="L534" s="52"/>
      <c r="M534" s="52"/>
      <c r="N534" s="52"/>
      <c r="O534" s="52"/>
      <c r="P534" s="52"/>
      <c r="Q534" s="52"/>
      <c r="R534" s="52"/>
      <c r="S534" s="52"/>
      <c r="T534" s="52"/>
      <c r="U534" s="52"/>
      <c r="V534" s="52"/>
      <c r="W534" s="52"/>
      <c r="X534" s="52"/>
      <c r="Y534" s="52"/>
      <c r="Z534" s="52"/>
    </row>
    <row r="535" spans="1:26" ht="15.75" customHeight="1">
      <c r="A535" s="52"/>
      <c r="B535" s="154"/>
      <c r="C535" s="52"/>
      <c r="D535" s="52"/>
      <c r="E535" s="53"/>
      <c r="F535" s="52"/>
      <c r="G535" s="52"/>
      <c r="H535" s="52"/>
      <c r="I535" s="52"/>
      <c r="J535" s="52"/>
      <c r="K535" s="52"/>
      <c r="L535" s="52"/>
      <c r="M535" s="52"/>
      <c r="N535" s="52"/>
      <c r="O535" s="52"/>
      <c r="P535" s="52"/>
      <c r="Q535" s="52"/>
      <c r="R535" s="52"/>
      <c r="S535" s="52"/>
      <c r="T535" s="52"/>
      <c r="U535" s="52"/>
      <c r="V535" s="52"/>
      <c r="W535" s="52"/>
      <c r="X535" s="52"/>
      <c r="Y535" s="52"/>
      <c r="Z535" s="52"/>
    </row>
    <row r="536" spans="1:26" ht="15.75" customHeight="1">
      <c r="A536" s="52"/>
      <c r="B536" s="154"/>
      <c r="C536" s="52"/>
      <c r="D536" s="52"/>
      <c r="E536" s="53"/>
      <c r="F536" s="52"/>
      <c r="G536" s="52"/>
      <c r="H536" s="52"/>
      <c r="I536" s="52"/>
      <c r="J536" s="52"/>
      <c r="K536" s="52"/>
      <c r="L536" s="52"/>
      <c r="M536" s="52"/>
      <c r="N536" s="52"/>
      <c r="O536" s="52"/>
      <c r="P536" s="52"/>
      <c r="Q536" s="52"/>
      <c r="R536" s="52"/>
      <c r="S536" s="52"/>
      <c r="T536" s="52"/>
      <c r="U536" s="52"/>
      <c r="V536" s="52"/>
      <c r="W536" s="52"/>
      <c r="X536" s="52"/>
      <c r="Y536" s="52"/>
      <c r="Z536" s="52"/>
    </row>
    <row r="537" spans="1:26" ht="15.75" customHeight="1">
      <c r="A537" s="52"/>
      <c r="B537" s="154"/>
      <c r="C537" s="52"/>
      <c r="D537" s="52"/>
      <c r="E537" s="53"/>
      <c r="F537" s="52"/>
      <c r="G537" s="52"/>
      <c r="H537" s="52"/>
      <c r="I537" s="52"/>
      <c r="J537" s="52"/>
      <c r="K537" s="52"/>
      <c r="L537" s="52"/>
      <c r="M537" s="52"/>
      <c r="N537" s="52"/>
      <c r="O537" s="52"/>
      <c r="P537" s="52"/>
      <c r="Q537" s="52"/>
      <c r="R537" s="52"/>
      <c r="S537" s="52"/>
      <c r="T537" s="52"/>
      <c r="U537" s="52"/>
      <c r="V537" s="52"/>
      <c r="W537" s="52"/>
      <c r="X537" s="52"/>
      <c r="Y537" s="52"/>
      <c r="Z537" s="52"/>
    </row>
    <row r="538" spans="1:26" ht="15.75" customHeight="1">
      <c r="A538" s="52"/>
      <c r="B538" s="154"/>
      <c r="C538" s="52"/>
      <c r="D538" s="52"/>
      <c r="E538" s="53"/>
      <c r="F538" s="52"/>
      <c r="G538" s="52"/>
      <c r="H538" s="52"/>
      <c r="I538" s="52"/>
      <c r="J538" s="52"/>
      <c r="K538" s="52"/>
      <c r="L538" s="52"/>
      <c r="M538" s="52"/>
      <c r="N538" s="52"/>
      <c r="O538" s="52"/>
      <c r="P538" s="52"/>
      <c r="Q538" s="52"/>
      <c r="R538" s="52"/>
      <c r="S538" s="52"/>
      <c r="T538" s="52"/>
      <c r="U538" s="52"/>
      <c r="V538" s="52"/>
      <c r="W538" s="52"/>
      <c r="X538" s="52"/>
      <c r="Y538" s="52"/>
      <c r="Z538" s="52"/>
    </row>
    <row r="539" spans="1:26" ht="15.75" customHeight="1">
      <c r="A539" s="52"/>
      <c r="B539" s="154"/>
      <c r="C539" s="52"/>
      <c r="D539" s="52"/>
      <c r="E539" s="53"/>
      <c r="F539" s="52"/>
      <c r="G539" s="52"/>
      <c r="H539" s="52"/>
      <c r="I539" s="52"/>
      <c r="J539" s="52"/>
      <c r="K539" s="52"/>
      <c r="L539" s="52"/>
      <c r="M539" s="52"/>
      <c r="N539" s="52"/>
      <c r="O539" s="52"/>
      <c r="P539" s="52"/>
      <c r="Q539" s="52"/>
      <c r="R539" s="52"/>
      <c r="S539" s="52"/>
      <c r="T539" s="52"/>
      <c r="U539" s="52"/>
      <c r="V539" s="52"/>
      <c r="W539" s="52"/>
      <c r="X539" s="52"/>
      <c r="Y539" s="52"/>
      <c r="Z539" s="52"/>
    </row>
    <row r="540" spans="1:26" ht="15.75" customHeight="1">
      <c r="A540" s="52"/>
      <c r="B540" s="154"/>
      <c r="C540" s="52"/>
      <c r="D540" s="52"/>
      <c r="E540" s="53"/>
      <c r="F540" s="52"/>
      <c r="G540" s="52"/>
      <c r="H540" s="52"/>
      <c r="I540" s="52"/>
      <c r="J540" s="52"/>
      <c r="K540" s="52"/>
      <c r="L540" s="52"/>
      <c r="M540" s="52"/>
      <c r="N540" s="52"/>
      <c r="O540" s="52"/>
      <c r="P540" s="52"/>
      <c r="Q540" s="52"/>
      <c r="R540" s="52"/>
      <c r="S540" s="52"/>
      <c r="T540" s="52"/>
      <c r="U540" s="52"/>
      <c r="V540" s="52"/>
      <c r="W540" s="52"/>
      <c r="X540" s="52"/>
      <c r="Y540" s="52"/>
      <c r="Z540" s="52"/>
    </row>
    <row r="541" spans="1:26" ht="15.75" customHeight="1">
      <c r="A541" s="52"/>
      <c r="B541" s="154"/>
      <c r="C541" s="52"/>
      <c r="D541" s="52"/>
      <c r="E541" s="53"/>
      <c r="F541" s="52"/>
      <c r="G541" s="52"/>
      <c r="H541" s="52"/>
      <c r="I541" s="52"/>
      <c r="J541" s="52"/>
      <c r="K541" s="52"/>
      <c r="L541" s="52"/>
      <c r="M541" s="52"/>
      <c r="N541" s="52"/>
      <c r="O541" s="52"/>
      <c r="P541" s="52"/>
      <c r="Q541" s="52"/>
      <c r="R541" s="52"/>
      <c r="S541" s="52"/>
      <c r="T541" s="52"/>
      <c r="U541" s="52"/>
      <c r="V541" s="52"/>
      <c r="W541" s="52"/>
      <c r="X541" s="52"/>
      <c r="Y541" s="52"/>
      <c r="Z541" s="52"/>
    </row>
    <row r="542" spans="1:26" ht="15.75" customHeight="1">
      <c r="A542" s="52"/>
      <c r="B542" s="154"/>
      <c r="C542" s="52"/>
      <c r="D542" s="52"/>
      <c r="E542" s="53"/>
      <c r="F542" s="52"/>
      <c r="G542" s="52"/>
      <c r="H542" s="52"/>
      <c r="I542" s="52"/>
      <c r="J542" s="52"/>
      <c r="K542" s="52"/>
      <c r="L542" s="52"/>
      <c r="M542" s="52"/>
      <c r="N542" s="52"/>
      <c r="O542" s="52"/>
      <c r="P542" s="52"/>
      <c r="Q542" s="52"/>
      <c r="R542" s="52"/>
      <c r="S542" s="52"/>
      <c r="T542" s="52"/>
      <c r="U542" s="52"/>
      <c r="V542" s="52"/>
      <c r="W542" s="52"/>
      <c r="X542" s="52"/>
      <c r="Y542" s="52"/>
      <c r="Z542" s="52"/>
    </row>
    <row r="543" spans="1:26" ht="15.75" customHeight="1">
      <c r="A543" s="52"/>
      <c r="B543" s="154"/>
      <c r="C543" s="52"/>
      <c r="D543" s="52"/>
      <c r="E543" s="53"/>
      <c r="F543" s="52"/>
      <c r="G543" s="52"/>
      <c r="H543" s="52"/>
      <c r="I543" s="52"/>
      <c r="J543" s="52"/>
      <c r="K543" s="52"/>
      <c r="L543" s="52"/>
      <c r="M543" s="52"/>
      <c r="N543" s="52"/>
      <c r="O543" s="52"/>
      <c r="P543" s="52"/>
      <c r="Q543" s="52"/>
      <c r="R543" s="52"/>
      <c r="S543" s="52"/>
      <c r="T543" s="52"/>
      <c r="U543" s="52"/>
      <c r="V543" s="52"/>
      <c r="W543" s="52"/>
      <c r="X543" s="52"/>
      <c r="Y543" s="52"/>
      <c r="Z543" s="52"/>
    </row>
    <row r="544" spans="1:26" ht="15.75" customHeight="1">
      <c r="A544" s="52"/>
      <c r="B544" s="154"/>
      <c r="C544" s="52"/>
      <c r="D544" s="52"/>
      <c r="E544" s="53"/>
      <c r="F544" s="52"/>
      <c r="G544" s="52"/>
      <c r="H544" s="52"/>
      <c r="I544" s="52"/>
      <c r="J544" s="52"/>
      <c r="K544" s="52"/>
      <c r="L544" s="52"/>
      <c r="M544" s="52"/>
      <c r="N544" s="52"/>
      <c r="O544" s="52"/>
      <c r="P544" s="52"/>
      <c r="Q544" s="52"/>
      <c r="R544" s="52"/>
      <c r="S544" s="52"/>
      <c r="T544" s="52"/>
      <c r="U544" s="52"/>
      <c r="V544" s="52"/>
      <c r="W544" s="52"/>
      <c r="X544" s="52"/>
      <c r="Y544" s="52"/>
      <c r="Z544" s="52"/>
    </row>
    <row r="545" spans="1:26" ht="15.75" customHeight="1">
      <c r="A545" s="52"/>
      <c r="B545" s="154"/>
      <c r="C545" s="52"/>
      <c r="D545" s="52"/>
      <c r="E545" s="53"/>
      <c r="F545" s="52"/>
      <c r="G545" s="52"/>
      <c r="H545" s="52"/>
      <c r="I545" s="52"/>
      <c r="J545" s="52"/>
      <c r="K545" s="52"/>
      <c r="L545" s="52"/>
      <c r="M545" s="52"/>
      <c r="N545" s="52"/>
      <c r="O545" s="52"/>
      <c r="P545" s="52"/>
      <c r="Q545" s="52"/>
      <c r="R545" s="52"/>
      <c r="S545" s="52"/>
      <c r="T545" s="52"/>
      <c r="U545" s="52"/>
      <c r="V545" s="52"/>
      <c r="W545" s="52"/>
      <c r="X545" s="52"/>
      <c r="Y545" s="52"/>
      <c r="Z545" s="52"/>
    </row>
    <row r="546" spans="1:26" ht="15.75" customHeight="1">
      <c r="A546" s="52"/>
      <c r="B546" s="154"/>
      <c r="C546" s="52"/>
      <c r="D546" s="52"/>
      <c r="E546" s="53"/>
      <c r="F546" s="52"/>
      <c r="G546" s="52"/>
      <c r="H546" s="52"/>
      <c r="I546" s="52"/>
      <c r="J546" s="52"/>
      <c r="K546" s="52"/>
      <c r="L546" s="52"/>
      <c r="M546" s="52"/>
      <c r="N546" s="52"/>
      <c r="O546" s="52"/>
      <c r="P546" s="52"/>
      <c r="Q546" s="52"/>
      <c r="R546" s="52"/>
      <c r="S546" s="52"/>
      <c r="T546" s="52"/>
      <c r="U546" s="52"/>
      <c r="V546" s="52"/>
      <c r="W546" s="52"/>
      <c r="X546" s="52"/>
      <c r="Y546" s="52"/>
      <c r="Z546" s="52"/>
    </row>
    <row r="547" spans="1:26" ht="15.75" customHeight="1">
      <c r="A547" s="52"/>
      <c r="B547" s="154"/>
      <c r="C547" s="52"/>
      <c r="D547" s="52"/>
      <c r="E547" s="53"/>
      <c r="F547" s="52"/>
      <c r="G547" s="52"/>
      <c r="H547" s="52"/>
      <c r="I547" s="52"/>
      <c r="J547" s="52"/>
      <c r="K547" s="52"/>
      <c r="L547" s="52"/>
      <c r="M547" s="52"/>
      <c r="N547" s="52"/>
      <c r="O547" s="52"/>
      <c r="P547" s="52"/>
      <c r="Q547" s="52"/>
      <c r="R547" s="52"/>
      <c r="S547" s="52"/>
      <c r="T547" s="52"/>
      <c r="U547" s="52"/>
      <c r="V547" s="52"/>
      <c r="W547" s="52"/>
      <c r="X547" s="52"/>
      <c r="Y547" s="52"/>
      <c r="Z547" s="52"/>
    </row>
    <row r="548" spans="1:26" ht="15.75" customHeight="1">
      <c r="A548" s="52"/>
      <c r="B548" s="154"/>
      <c r="C548" s="52"/>
      <c r="D548" s="52"/>
      <c r="E548" s="53"/>
      <c r="F548" s="52"/>
      <c r="G548" s="52"/>
      <c r="H548" s="52"/>
      <c r="I548" s="52"/>
      <c r="J548" s="52"/>
      <c r="K548" s="52"/>
      <c r="L548" s="52"/>
      <c r="M548" s="52"/>
      <c r="N548" s="52"/>
      <c r="O548" s="52"/>
      <c r="P548" s="52"/>
      <c r="Q548" s="52"/>
      <c r="R548" s="52"/>
      <c r="S548" s="52"/>
      <c r="T548" s="52"/>
      <c r="U548" s="52"/>
      <c r="V548" s="52"/>
      <c r="W548" s="52"/>
      <c r="X548" s="52"/>
      <c r="Y548" s="52"/>
      <c r="Z548" s="52"/>
    </row>
    <row r="549" spans="1:26" ht="15.75" customHeight="1">
      <c r="A549" s="52"/>
      <c r="B549" s="154"/>
      <c r="C549" s="52"/>
      <c r="D549" s="52"/>
      <c r="E549" s="53"/>
      <c r="F549" s="52"/>
      <c r="G549" s="52"/>
      <c r="H549" s="52"/>
      <c r="I549" s="52"/>
      <c r="J549" s="52"/>
      <c r="K549" s="52"/>
      <c r="L549" s="52"/>
      <c r="M549" s="52"/>
      <c r="N549" s="52"/>
      <c r="O549" s="52"/>
      <c r="P549" s="52"/>
      <c r="Q549" s="52"/>
      <c r="R549" s="52"/>
      <c r="S549" s="52"/>
      <c r="T549" s="52"/>
      <c r="U549" s="52"/>
      <c r="V549" s="52"/>
      <c r="W549" s="52"/>
      <c r="X549" s="52"/>
      <c r="Y549" s="52"/>
      <c r="Z549" s="52"/>
    </row>
    <row r="550" spans="1:26" ht="15.75" customHeight="1">
      <c r="A550" s="52"/>
      <c r="B550" s="154"/>
      <c r="C550" s="52"/>
      <c r="D550" s="52"/>
      <c r="E550" s="53"/>
      <c r="F550" s="52"/>
      <c r="G550" s="52"/>
      <c r="H550" s="52"/>
      <c r="I550" s="52"/>
      <c r="J550" s="52"/>
      <c r="K550" s="52"/>
      <c r="L550" s="52"/>
      <c r="M550" s="52"/>
      <c r="N550" s="52"/>
      <c r="O550" s="52"/>
      <c r="P550" s="52"/>
      <c r="Q550" s="52"/>
      <c r="R550" s="52"/>
      <c r="S550" s="52"/>
      <c r="T550" s="52"/>
      <c r="U550" s="52"/>
      <c r="V550" s="52"/>
      <c r="W550" s="52"/>
      <c r="X550" s="52"/>
      <c r="Y550" s="52"/>
      <c r="Z550" s="52"/>
    </row>
    <row r="551" spans="1:26" ht="15.75" customHeight="1">
      <c r="A551" s="52"/>
      <c r="B551" s="154"/>
      <c r="C551" s="52"/>
      <c r="D551" s="52"/>
      <c r="E551" s="53"/>
      <c r="F551" s="52"/>
      <c r="G551" s="52"/>
      <c r="H551" s="52"/>
      <c r="I551" s="52"/>
      <c r="J551" s="52"/>
      <c r="K551" s="52"/>
      <c r="L551" s="52"/>
      <c r="M551" s="52"/>
      <c r="N551" s="52"/>
      <c r="O551" s="52"/>
      <c r="P551" s="52"/>
      <c r="Q551" s="52"/>
      <c r="R551" s="52"/>
      <c r="S551" s="52"/>
      <c r="T551" s="52"/>
      <c r="U551" s="52"/>
      <c r="V551" s="52"/>
      <c r="W551" s="52"/>
      <c r="X551" s="52"/>
      <c r="Y551" s="52"/>
      <c r="Z551" s="52"/>
    </row>
    <row r="552" spans="1:26" ht="15.75" customHeight="1">
      <c r="A552" s="52"/>
      <c r="B552" s="154"/>
      <c r="C552" s="52"/>
      <c r="D552" s="52"/>
      <c r="E552" s="53"/>
      <c r="F552" s="52"/>
      <c r="G552" s="52"/>
      <c r="H552" s="52"/>
      <c r="I552" s="52"/>
      <c r="J552" s="52"/>
      <c r="K552" s="52"/>
      <c r="L552" s="52"/>
      <c r="M552" s="52"/>
      <c r="N552" s="52"/>
      <c r="O552" s="52"/>
      <c r="P552" s="52"/>
      <c r="Q552" s="52"/>
      <c r="R552" s="52"/>
      <c r="S552" s="52"/>
      <c r="T552" s="52"/>
      <c r="U552" s="52"/>
      <c r="V552" s="52"/>
      <c r="W552" s="52"/>
      <c r="X552" s="52"/>
      <c r="Y552" s="52"/>
      <c r="Z552" s="52"/>
    </row>
    <row r="553" spans="1:26" ht="15.75" customHeight="1">
      <c r="A553" s="52"/>
      <c r="B553" s="154"/>
      <c r="C553" s="52"/>
      <c r="D553" s="52"/>
      <c r="E553" s="53"/>
      <c r="F553" s="52"/>
      <c r="G553" s="52"/>
      <c r="H553" s="52"/>
      <c r="I553" s="52"/>
      <c r="J553" s="52"/>
      <c r="K553" s="52"/>
      <c r="L553" s="52"/>
      <c r="M553" s="52"/>
      <c r="N553" s="52"/>
      <c r="O553" s="52"/>
      <c r="P553" s="52"/>
      <c r="Q553" s="52"/>
      <c r="R553" s="52"/>
      <c r="S553" s="52"/>
      <c r="T553" s="52"/>
      <c r="U553" s="52"/>
      <c r="V553" s="52"/>
      <c r="W553" s="52"/>
      <c r="X553" s="52"/>
      <c r="Y553" s="52"/>
      <c r="Z553" s="52"/>
    </row>
    <row r="554" spans="1:26" ht="15.75" customHeight="1">
      <c r="A554" s="52"/>
      <c r="B554" s="154"/>
      <c r="C554" s="52"/>
      <c r="D554" s="52"/>
      <c r="E554" s="53"/>
      <c r="F554" s="52"/>
      <c r="G554" s="52"/>
      <c r="H554" s="52"/>
      <c r="I554" s="52"/>
      <c r="J554" s="52"/>
      <c r="K554" s="52"/>
      <c r="L554" s="52"/>
      <c r="M554" s="52"/>
      <c r="N554" s="52"/>
      <c r="O554" s="52"/>
      <c r="P554" s="52"/>
      <c r="Q554" s="52"/>
      <c r="R554" s="52"/>
      <c r="S554" s="52"/>
      <c r="T554" s="52"/>
      <c r="U554" s="52"/>
      <c r="V554" s="52"/>
      <c r="W554" s="52"/>
      <c r="X554" s="52"/>
      <c r="Y554" s="52"/>
      <c r="Z554" s="52"/>
    </row>
    <row r="555" spans="1:26" ht="15.75" customHeight="1">
      <c r="A555" s="52"/>
      <c r="B555" s="154"/>
      <c r="C555" s="52"/>
      <c r="D555" s="52"/>
      <c r="E555" s="53"/>
      <c r="F555" s="52"/>
      <c r="G555" s="52"/>
      <c r="H555" s="52"/>
      <c r="I555" s="52"/>
      <c r="J555" s="52"/>
      <c r="K555" s="52"/>
      <c r="L555" s="52"/>
      <c r="M555" s="52"/>
      <c r="N555" s="52"/>
      <c r="O555" s="52"/>
      <c r="P555" s="52"/>
      <c r="Q555" s="52"/>
      <c r="R555" s="52"/>
      <c r="S555" s="52"/>
      <c r="T555" s="52"/>
      <c r="U555" s="52"/>
      <c r="V555" s="52"/>
      <c r="W555" s="52"/>
      <c r="X555" s="52"/>
      <c r="Y555" s="52"/>
      <c r="Z555" s="52"/>
    </row>
    <row r="556" spans="1:26" ht="15.75" customHeight="1">
      <c r="A556" s="52"/>
      <c r="B556" s="154"/>
      <c r="C556" s="52"/>
      <c r="D556" s="52"/>
      <c r="E556" s="53"/>
      <c r="F556" s="52"/>
      <c r="G556" s="52"/>
      <c r="H556" s="52"/>
      <c r="I556" s="52"/>
      <c r="J556" s="52"/>
      <c r="K556" s="52"/>
      <c r="L556" s="52"/>
      <c r="M556" s="52"/>
      <c r="N556" s="52"/>
      <c r="O556" s="52"/>
      <c r="P556" s="52"/>
      <c r="Q556" s="52"/>
      <c r="R556" s="52"/>
      <c r="S556" s="52"/>
      <c r="T556" s="52"/>
      <c r="U556" s="52"/>
      <c r="V556" s="52"/>
      <c r="W556" s="52"/>
      <c r="X556" s="52"/>
      <c r="Y556" s="52"/>
      <c r="Z556" s="52"/>
    </row>
    <row r="557" spans="1:26" ht="15.75" customHeight="1">
      <c r="A557" s="52"/>
      <c r="B557" s="154"/>
      <c r="C557" s="52"/>
      <c r="D557" s="52"/>
      <c r="E557" s="53"/>
      <c r="F557" s="52"/>
      <c r="G557" s="52"/>
      <c r="H557" s="52"/>
      <c r="I557" s="52"/>
      <c r="J557" s="52"/>
      <c r="K557" s="52"/>
      <c r="L557" s="52"/>
      <c r="M557" s="52"/>
      <c r="N557" s="52"/>
      <c r="O557" s="52"/>
      <c r="P557" s="52"/>
      <c r="Q557" s="52"/>
      <c r="R557" s="52"/>
      <c r="S557" s="52"/>
      <c r="T557" s="52"/>
      <c r="U557" s="52"/>
      <c r="V557" s="52"/>
      <c r="W557" s="52"/>
      <c r="X557" s="52"/>
      <c r="Y557" s="52"/>
      <c r="Z557" s="52"/>
    </row>
    <row r="558" spans="1:26" ht="15.75" customHeight="1">
      <c r="A558" s="52"/>
      <c r="B558" s="154"/>
      <c r="C558" s="52"/>
      <c r="D558" s="52"/>
      <c r="E558" s="53"/>
      <c r="F558" s="52"/>
      <c r="G558" s="52"/>
      <c r="H558" s="52"/>
      <c r="I558" s="52"/>
      <c r="J558" s="52"/>
      <c r="K558" s="52"/>
      <c r="L558" s="52"/>
      <c r="M558" s="52"/>
      <c r="N558" s="52"/>
      <c r="O558" s="52"/>
      <c r="P558" s="52"/>
      <c r="Q558" s="52"/>
      <c r="R558" s="52"/>
      <c r="S558" s="52"/>
      <c r="T558" s="52"/>
      <c r="U558" s="52"/>
      <c r="V558" s="52"/>
      <c r="W558" s="52"/>
      <c r="X558" s="52"/>
      <c r="Y558" s="52"/>
      <c r="Z558" s="52"/>
    </row>
    <row r="559" spans="1:26" ht="15.75" customHeight="1">
      <c r="A559" s="52"/>
      <c r="B559" s="154"/>
      <c r="C559" s="52"/>
      <c r="D559" s="52"/>
      <c r="E559" s="53"/>
      <c r="F559" s="52"/>
      <c r="G559" s="52"/>
      <c r="H559" s="52"/>
      <c r="I559" s="52"/>
      <c r="J559" s="52"/>
      <c r="K559" s="52"/>
      <c r="L559" s="52"/>
      <c r="M559" s="52"/>
      <c r="N559" s="52"/>
      <c r="O559" s="52"/>
      <c r="P559" s="52"/>
      <c r="Q559" s="52"/>
      <c r="R559" s="52"/>
      <c r="S559" s="52"/>
      <c r="T559" s="52"/>
      <c r="U559" s="52"/>
      <c r="V559" s="52"/>
      <c r="W559" s="52"/>
      <c r="X559" s="52"/>
      <c r="Y559" s="52"/>
      <c r="Z559" s="52"/>
    </row>
    <row r="560" spans="1:26" ht="15.75" customHeight="1">
      <c r="A560" s="52"/>
      <c r="B560" s="154"/>
      <c r="C560" s="52"/>
      <c r="D560" s="52"/>
      <c r="E560" s="53"/>
      <c r="F560" s="52"/>
      <c r="G560" s="52"/>
      <c r="H560" s="52"/>
      <c r="I560" s="52"/>
      <c r="J560" s="52"/>
      <c r="K560" s="52"/>
      <c r="L560" s="52"/>
      <c r="M560" s="52"/>
      <c r="N560" s="52"/>
      <c r="O560" s="52"/>
      <c r="P560" s="52"/>
      <c r="Q560" s="52"/>
      <c r="R560" s="52"/>
      <c r="S560" s="52"/>
      <c r="T560" s="52"/>
      <c r="U560" s="52"/>
      <c r="V560" s="52"/>
      <c r="W560" s="52"/>
      <c r="X560" s="52"/>
      <c r="Y560" s="52"/>
      <c r="Z560" s="52"/>
    </row>
    <row r="561" spans="1:26" ht="15.75" customHeight="1">
      <c r="A561" s="52"/>
      <c r="B561" s="154"/>
      <c r="C561" s="52"/>
      <c r="D561" s="52"/>
      <c r="E561" s="53"/>
      <c r="F561" s="52"/>
      <c r="G561" s="52"/>
      <c r="H561" s="52"/>
      <c r="I561" s="52"/>
      <c r="J561" s="52"/>
      <c r="K561" s="52"/>
      <c r="L561" s="52"/>
      <c r="M561" s="52"/>
      <c r="N561" s="52"/>
      <c r="O561" s="52"/>
      <c r="P561" s="52"/>
      <c r="Q561" s="52"/>
      <c r="R561" s="52"/>
      <c r="S561" s="52"/>
      <c r="T561" s="52"/>
      <c r="U561" s="52"/>
      <c r="V561" s="52"/>
      <c r="W561" s="52"/>
      <c r="X561" s="52"/>
      <c r="Y561" s="52"/>
      <c r="Z561" s="52"/>
    </row>
    <row r="562" spans="1:26" ht="15.75" customHeight="1">
      <c r="A562" s="52"/>
      <c r="B562" s="154"/>
      <c r="C562" s="52"/>
      <c r="D562" s="52"/>
      <c r="E562" s="53"/>
      <c r="F562" s="52"/>
      <c r="G562" s="52"/>
      <c r="H562" s="52"/>
      <c r="I562" s="52"/>
      <c r="J562" s="52"/>
      <c r="K562" s="52"/>
      <c r="L562" s="52"/>
      <c r="M562" s="52"/>
      <c r="N562" s="52"/>
      <c r="O562" s="52"/>
      <c r="P562" s="52"/>
      <c r="Q562" s="52"/>
      <c r="R562" s="52"/>
      <c r="S562" s="52"/>
      <c r="T562" s="52"/>
      <c r="U562" s="52"/>
      <c r="V562" s="52"/>
      <c r="W562" s="52"/>
      <c r="X562" s="52"/>
      <c r="Y562" s="52"/>
      <c r="Z562" s="52"/>
    </row>
    <row r="563" spans="1:26" ht="15.75" customHeight="1">
      <c r="A563" s="52"/>
      <c r="B563" s="154"/>
      <c r="C563" s="52"/>
      <c r="D563" s="52"/>
      <c r="E563" s="53"/>
      <c r="F563" s="52"/>
      <c r="G563" s="52"/>
      <c r="H563" s="52"/>
      <c r="I563" s="52"/>
      <c r="J563" s="52"/>
      <c r="K563" s="52"/>
      <c r="L563" s="52"/>
      <c r="M563" s="52"/>
      <c r="N563" s="52"/>
      <c r="O563" s="52"/>
      <c r="P563" s="52"/>
      <c r="Q563" s="52"/>
      <c r="R563" s="52"/>
      <c r="S563" s="52"/>
      <c r="T563" s="52"/>
      <c r="U563" s="52"/>
      <c r="V563" s="52"/>
      <c r="W563" s="52"/>
      <c r="X563" s="52"/>
      <c r="Y563" s="52"/>
      <c r="Z563" s="52"/>
    </row>
    <row r="564" spans="1:26" ht="15.75" customHeight="1">
      <c r="A564" s="52"/>
      <c r="B564" s="154"/>
      <c r="C564" s="52"/>
      <c r="D564" s="52"/>
      <c r="E564" s="53"/>
      <c r="F564" s="52"/>
      <c r="G564" s="52"/>
      <c r="H564" s="52"/>
      <c r="I564" s="52"/>
      <c r="J564" s="52"/>
      <c r="K564" s="52"/>
      <c r="L564" s="52"/>
      <c r="M564" s="52"/>
      <c r="N564" s="52"/>
      <c r="O564" s="52"/>
      <c r="P564" s="52"/>
      <c r="Q564" s="52"/>
      <c r="R564" s="52"/>
      <c r="S564" s="52"/>
      <c r="T564" s="52"/>
      <c r="U564" s="52"/>
      <c r="V564" s="52"/>
      <c r="W564" s="52"/>
      <c r="X564" s="52"/>
      <c r="Y564" s="52"/>
      <c r="Z564" s="52"/>
    </row>
    <row r="565" spans="1:26" ht="15.75" customHeight="1">
      <c r="A565" s="52"/>
      <c r="B565" s="154"/>
      <c r="C565" s="52"/>
      <c r="D565" s="52"/>
      <c r="E565" s="53"/>
      <c r="F565" s="52"/>
      <c r="G565" s="52"/>
      <c r="H565" s="52"/>
      <c r="I565" s="52"/>
      <c r="J565" s="52"/>
      <c r="K565" s="52"/>
      <c r="L565" s="52"/>
      <c r="M565" s="52"/>
      <c r="N565" s="52"/>
      <c r="O565" s="52"/>
      <c r="P565" s="52"/>
      <c r="Q565" s="52"/>
      <c r="R565" s="52"/>
      <c r="S565" s="52"/>
      <c r="T565" s="52"/>
      <c r="U565" s="52"/>
      <c r="V565" s="52"/>
      <c r="W565" s="52"/>
      <c r="X565" s="52"/>
      <c r="Y565" s="52"/>
      <c r="Z565" s="52"/>
    </row>
    <row r="566" spans="1:26" ht="15.75" customHeight="1">
      <c r="A566" s="52"/>
      <c r="B566" s="154"/>
      <c r="C566" s="52"/>
      <c r="D566" s="52"/>
      <c r="E566" s="53"/>
      <c r="F566" s="52"/>
      <c r="G566" s="52"/>
      <c r="H566" s="52"/>
      <c r="I566" s="52"/>
      <c r="J566" s="52"/>
      <c r="K566" s="52"/>
      <c r="L566" s="52"/>
      <c r="M566" s="52"/>
      <c r="N566" s="52"/>
      <c r="O566" s="52"/>
      <c r="P566" s="52"/>
      <c r="Q566" s="52"/>
      <c r="R566" s="52"/>
      <c r="S566" s="52"/>
      <c r="T566" s="52"/>
      <c r="U566" s="52"/>
      <c r="V566" s="52"/>
      <c r="W566" s="52"/>
      <c r="X566" s="52"/>
      <c r="Y566" s="52"/>
      <c r="Z566" s="52"/>
    </row>
    <row r="567" spans="1:26" ht="15.75" customHeight="1">
      <c r="A567" s="52"/>
      <c r="B567" s="154"/>
      <c r="C567" s="52"/>
      <c r="D567" s="52"/>
      <c r="E567" s="53"/>
      <c r="F567" s="52"/>
      <c r="G567" s="52"/>
      <c r="H567" s="52"/>
      <c r="I567" s="52"/>
      <c r="J567" s="52"/>
      <c r="K567" s="52"/>
      <c r="L567" s="52"/>
      <c r="M567" s="52"/>
      <c r="N567" s="52"/>
      <c r="O567" s="52"/>
      <c r="P567" s="52"/>
      <c r="Q567" s="52"/>
      <c r="R567" s="52"/>
      <c r="S567" s="52"/>
      <c r="T567" s="52"/>
      <c r="U567" s="52"/>
      <c r="V567" s="52"/>
      <c r="W567" s="52"/>
      <c r="X567" s="52"/>
      <c r="Y567" s="52"/>
      <c r="Z567" s="52"/>
    </row>
    <row r="568" spans="1:26" ht="15.75" customHeight="1">
      <c r="A568" s="52"/>
      <c r="B568" s="154"/>
      <c r="C568" s="52"/>
      <c r="D568" s="52"/>
      <c r="E568" s="53"/>
      <c r="F568" s="52"/>
      <c r="G568" s="52"/>
      <c r="H568" s="52"/>
      <c r="I568" s="52"/>
      <c r="J568" s="52"/>
      <c r="K568" s="52"/>
      <c r="L568" s="52"/>
      <c r="M568" s="52"/>
      <c r="N568" s="52"/>
      <c r="O568" s="52"/>
      <c r="P568" s="52"/>
      <c r="Q568" s="52"/>
      <c r="R568" s="52"/>
      <c r="S568" s="52"/>
      <c r="T568" s="52"/>
      <c r="U568" s="52"/>
      <c r="V568" s="52"/>
      <c r="W568" s="52"/>
      <c r="X568" s="52"/>
      <c r="Y568" s="52"/>
      <c r="Z568" s="52"/>
    </row>
    <row r="569" spans="1:26" ht="15.75" customHeight="1">
      <c r="A569" s="52"/>
      <c r="B569" s="154"/>
      <c r="C569" s="52"/>
      <c r="D569" s="52"/>
      <c r="E569" s="53"/>
      <c r="F569" s="52"/>
      <c r="G569" s="52"/>
      <c r="H569" s="52"/>
      <c r="I569" s="52"/>
      <c r="J569" s="52"/>
      <c r="K569" s="52"/>
      <c r="L569" s="52"/>
      <c r="M569" s="52"/>
      <c r="N569" s="52"/>
      <c r="O569" s="52"/>
      <c r="P569" s="52"/>
      <c r="Q569" s="52"/>
      <c r="R569" s="52"/>
      <c r="S569" s="52"/>
      <c r="T569" s="52"/>
      <c r="U569" s="52"/>
      <c r="V569" s="52"/>
      <c r="W569" s="52"/>
      <c r="X569" s="52"/>
      <c r="Y569" s="52"/>
      <c r="Z569" s="52"/>
    </row>
    <row r="570" spans="1:26" ht="15.75" customHeight="1">
      <c r="A570" s="52"/>
      <c r="B570" s="154"/>
      <c r="C570" s="52"/>
      <c r="D570" s="52"/>
      <c r="E570" s="53"/>
      <c r="F570" s="52"/>
      <c r="G570" s="52"/>
      <c r="H570" s="52"/>
      <c r="I570" s="52"/>
      <c r="J570" s="52"/>
      <c r="K570" s="52"/>
      <c r="L570" s="52"/>
      <c r="M570" s="52"/>
      <c r="N570" s="52"/>
      <c r="O570" s="52"/>
      <c r="P570" s="52"/>
      <c r="Q570" s="52"/>
      <c r="R570" s="52"/>
      <c r="S570" s="52"/>
      <c r="T570" s="52"/>
      <c r="U570" s="52"/>
      <c r="V570" s="52"/>
      <c r="W570" s="52"/>
      <c r="X570" s="52"/>
      <c r="Y570" s="52"/>
      <c r="Z570" s="52"/>
    </row>
    <row r="571" spans="1:26" ht="15.75" customHeight="1">
      <c r="A571" s="52"/>
      <c r="B571" s="154"/>
      <c r="C571" s="52"/>
      <c r="D571" s="52"/>
      <c r="E571" s="53"/>
      <c r="F571" s="52"/>
      <c r="G571" s="52"/>
      <c r="H571" s="52"/>
      <c r="I571" s="52"/>
      <c r="J571" s="52"/>
      <c r="K571" s="52"/>
      <c r="L571" s="52"/>
      <c r="M571" s="52"/>
      <c r="N571" s="52"/>
      <c r="O571" s="52"/>
      <c r="P571" s="52"/>
      <c r="Q571" s="52"/>
      <c r="R571" s="52"/>
      <c r="S571" s="52"/>
      <c r="T571" s="52"/>
      <c r="U571" s="52"/>
      <c r="V571" s="52"/>
      <c r="W571" s="52"/>
      <c r="X571" s="52"/>
      <c r="Y571" s="52"/>
      <c r="Z571" s="52"/>
    </row>
    <row r="572" spans="1:26" ht="15.75" customHeight="1">
      <c r="A572" s="52"/>
      <c r="B572" s="154"/>
      <c r="C572" s="52"/>
      <c r="D572" s="52"/>
      <c r="E572" s="53"/>
      <c r="F572" s="52"/>
      <c r="G572" s="52"/>
      <c r="H572" s="52"/>
      <c r="I572" s="52"/>
      <c r="J572" s="52"/>
      <c r="K572" s="52"/>
      <c r="L572" s="52"/>
      <c r="M572" s="52"/>
      <c r="N572" s="52"/>
      <c r="O572" s="52"/>
      <c r="P572" s="52"/>
      <c r="Q572" s="52"/>
      <c r="R572" s="52"/>
      <c r="S572" s="52"/>
      <c r="T572" s="52"/>
      <c r="U572" s="52"/>
      <c r="V572" s="52"/>
      <c r="W572" s="52"/>
      <c r="X572" s="52"/>
      <c r="Y572" s="52"/>
      <c r="Z572" s="52"/>
    </row>
    <row r="573" spans="1:26" ht="15.75" customHeight="1">
      <c r="A573" s="52"/>
      <c r="B573" s="154"/>
      <c r="C573" s="52"/>
      <c r="D573" s="52"/>
      <c r="E573" s="53"/>
      <c r="F573" s="52"/>
      <c r="G573" s="52"/>
      <c r="H573" s="52"/>
      <c r="I573" s="52"/>
      <c r="J573" s="52"/>
      <c r="K573" s="52"/>
      <c r="L573" s="52"/>
      <c r="M573" s="52"/>
      <c r="N573" s="52"/>
      <c r="O573" s="52"/>
      <c r="P573" s="52"/>
      <c r="Q573" s="52"/>
      <c r="R573" s="52"/>
      <c r="S573" s="52"/>
      <c r="T573" s="52"/>
      <c r="U573" s="52"/>
      <c r="V573" s="52"/>
      <c r="W573" s="52"/>
      <c r="X573" s="52"/>
      <c r="Y573" s="52"/>
      <c r="Z573" s="52"/>
    </row>
    <row r="574" spans="1:26" ht="15.75" customHeight="1">
      <c r="A574" s="52"/>
      <c r="B574" s="154"/>
      <c r="C574" s="52"/>
      <c r="D574" s="52"/>
      <c r="E574" s="53"/>
      <c r="F574" s="52"/>
      <c r="G574" s="52"/>
      <c r="H574" s="52"/>
      <c r="I574" s="52"/>
      <c r="J574" s="52"/>
      <c r="K574" s="52"/>
      <c r="L574" s="52"/>
      <c r="M574" s="52"/>
      <c r="N574" s="52"/>
      <c r="O574" s="52"/>
      <c r="P574" s="52"/>
      <c r="Q574" s="52"/>
      <c r="R574" s="52"/>
      <c r="S574" s="52"/>
      <c r="T574" s="52"/>
      <c r="U574" s="52"/>
      <c r="V574" s="52"/>
      <c r="W574" s="52"/>
      <c r="X574" s="52"/>
      <c r="Y574" s="52"/>
      <c r="Z574" s="52"/>
    </row>
    <row r="575" spans="1:26" ht="15.75" customHeight="1">
      <c r="A575" s="52"/>
      <c r="B575" s="154"/>
      <c r="C575" s="52"/>
      <c r="D575" s="52"/>
      <c r="E575" s="53"/>
      <c r="F575" s="52"/>
      <c r="G575" s="52"/>
      <c r="H575" s="52"/>
      <c r="I575" s="52"/>
      <c r="J575" s="52"/>
      <c r="K575" s="52"/>
      <c r="L575" s="52"/>
      <c r="M575" s="52"/>
      <c r="N575" s="52"/>
      <c r="O575" s="52"/>
      <c r="P575" s="52"/>
      <c r="Q575" s="52"/>
      <c r="R575" s="52"/>
      <c r="S575" s="52"/>
      <c r="T575" s="52"/>
      <c r="U575" s="52"/>
      <c r="V575" s="52"/>
      <c r="W575" s="52"/>
      <c r="X575" s="52"/>
      <c r="Y575" s="52"/>
      <c r="Z575" s="52"/>
    </row>
    <row r="576" spans="1:26" ht="15.75" customHeight="1">
      <c r="A576" s="52"/>
      <c r="B576" s="154"/>
      <c r="C576" s="52"/>
      <c r="D576" s="52"/>
      <c r="E576" s="53"/>
      <c r="F576" s="52"/>
      <c r="G576" s="52"/>
      <c r="H576" s="52"/>
      <c r="I576" s="52"/>
      <c r="J576" s="52"/>
      <c r="K576" s="52"/>
      <c r="L576" s="52"/>
      <c r="M576" s="52"/>
      <c r="N576" s="52"/>
      <c r="O576" s="52"/>
      <c r="P576" s="52"/>
      <c r="Q576" s="52"/>
      <c r="R576" s="52"/>
      <c r="S576" s="52"/>
      <c r="T576" s="52"/>
      <c r="U576" s="52"/>
      <c r="V576" s="52"/>
      <c r="W576" s="52"/>
      <c r="X576" s="52"/>
      <c r="Y576" s="52"/>
      <c r="Z576" s="52"/>
    </row>
    <row r="577" spans="1:26" ht="15.75" customHeight="1">
      <c r="A577" s="52"/>
      <c r="B577" s="154"/>
      <c r="C577" s="52"/>
      <c r="D577" s="52"/>
      <c r="E577" s="53"/>
      <c r="F577" s="52"/>
      <c r="G577" s="52"/>
      <c r="H577" s="52"/>
      <c r="I577" s="52"/>
      <c r="J577" s="52"/>
      <c r="K577" s="52"/>
      <c r="L577" s="52"/>
      <c r="M577" s="52"/>
      <c r="N577" s="52"/>
      <c r="O577" s="52"/>
      <c r="P577" s="52"/>
      <c r="Q577" s="52"/>
      <c r="R577" s="52"/>
      <c r="S577" s="52"/>
      <c r="T577" s="52"/>
      <c r="U577" s="52"/>
      <c r="V577" s="52"/>
      <c r="W577" s="52"/>
      <c r="X577" s="52"/>
      <c r="Y577" s="52"/>
      <c r="Z577" s="52"/>
    </row>
    <row r="578" spans="1:26" ht="15.75" customHeight="1">
      <c r="A578" s="52"/>
      <c r="B578" s="154"/>
      <c r="C578" s="52"/>
      <c r="D578" s="52"/>
      <c r="E578" s="53"/>
      <c r="F578" s="52"/>
      <c r="G578" s="52"/>
      <c r="H578" s="52"/>
      <c r="I578" s="52"/>
      <c r="J578" s="52"/>
      <c r="K578" s="52"/>
      <c r="L578" s="52"/>
      <c r="M578" s="52"/>
      <c r="N578" s="52"/>
      <c r="O578" s="52"/>
      <c r="P578" s="52"/>
      <c r="Q578" s="52"/>
      <c r="R578" s="52"/>
      <c r="S578" s="52"/>
      <c r="T578" s="52"/>
      <c r="U578" s="52"/>
      <c r="V578" s="52"/>
      <c r="W578" s="52"/>
      <c r="X578" s="52"/>
      <c r="Y578" s="52"/>
      <c r="Z578" s="52"/>
    </row>
    <row r="579" spans="1:26" ht="15.75" customHeight="1">
      <c r="A579" s="52"/>
      <c r="B579" s="154"/>
      <c r="C579" s="52"/>
      <c r="D579" s="52"/>
      <c r="E579" s="53"/>
      <c r="F579" s="52"/>
      <c r="G579" s="52"/>
      <c r="H579" s="52"/>
      <c r="I579" s="52"/>
      <c r="J579" s="52"/>
      <c r="K579" s="52"/>
      <c r="L579" s="52"/>
      <c r="M579" s="52"/>
      <c r="N579" s="52"/>
      <c r="O579" s="52"/>
      <c r="P579" s="52"/>
      <c r="Q579" s="52"/>
      <c r="R579" s="52"/>
      <c r="S579" s="52"/>
      <c r="T579" s="52"/>
      <c r="U579" s="52"/>
      <c r="V579" s="52"/>
      <c r="W579" s="52"/>
      <c r="X579" s="52"/>
      <c r="Y579" s="52"/>
      <c r="Z579" s="52"/>
    </row>
    <row r="580" spans="1:26" ht="15.75" customHeight="1">
      <c r="A580" s="52"/>
      <c r="B580" s="154"/>
      <c r="C580" s="52"/>
      <c r="D580" s="52"/>
      <c r="E580" s="53"/>
      <c r="F580" s="52"/>
      <c r="G580" s="52"/>
      <c r="H580" s="52"/>
      <c r="I580" s="52"/>
      <c r="J580" s="52"/>
      <c r="K580" s="52"/>
      <c r="L580" s="52"/>
      <c r="M580" s="52"/>
      <c r="N580" s="52"/>
      <c r="O580" s="52"/>
      <c r="P580" s="52"/>
      <c r="Q580" s="52"/>
      <c r="R580" s="52"/>
      <c r="S580" s="52"/>
      <c r="T580" s="52"/>
      <c r="U580" s="52"/>
      <c r="V580" s="52"/>
      <c r="W580" s="52"/>
      <c r="X580" s="52"/>
      <c r="Y580" s="52"/>
      <c r="Z580" s="52"/>
    </row>
    <row r="581" spans="1:26" ht="15.75" customHeight="1">
      <c r="A581" s="52"/>
      <c r="B581" s="154"/>
      <c r="C581" s="52"/>
      <c r="D581" s="52"/>
      <c r="E581" s="53"/>
      <c r="F581" s="52"/>
      <c r="G581" s="52"/>
      <c r="H581" s="52"/>
      <c r="I581" s="52"/>
      <c r="J581" s="52"/>
      <c r="K581" s="52"/>
      <c r="L581" s="52"/>
      <c r="M581" s="52"/>
      <c r="N581" s="52"/>
      <c r="O581" s="52"/>
      <c r="P581" s="52"/>
      <c r="Q581" s="52"/>
      <c r="R581" s="52"/>
      <c r="S581" s="52"/>
      <c r="T581" s="52"/>
      <c r="U581" s="52"/>
      <c r="V581" s="52"/>
      <c r="W581" s="52"/>
      <c r="X581" s="52"/>
      <c r="Y581" s="52"/>
      <c r="Z581" s="52"/>
    </row>
    <row r="582" spans="1:26" ht="15.75" customHeight="1">
      <c r="A582" s="52"/>
      <c r="B582" s="154"/>
      <c r="C582" s="52"/>
      <c r="D582" s="52"/>
      <c r="E582" s="53"/>
      <c r="F582" s="52"/>
      <c r="G582" s="52"/>
      <c r="H582" s="52"/>
      <c r="I582" s="52"/>
      <c r="J582" s="52"/>
      <c r="K582" s="52"/>
      <c r="L582" s="52"/>
      <c r="M582" s="52"/>
      <c r="N582" s="52"/>
      <c r="O582" s="52"/>
      <c r="P582" s="52"/>
      <c r="Q582" s="52"/>
      <c r="R582" s="52"/>
      <c r="S582" s="52"/>
      <c r="T582" s="52"/>
      <c r="U582" s="52"/>
      <c r="V582" s="52"/>
      <c r="W582" s="52"/>
      <c r="X582" s="52"/>
      <c r="Y582" s="52"/>
      <c r="Z582" s="52"/>
    </row>
    <row r="583" spans="1:26" ht="15.75" customHeight="1">
      <c r="A583" s="52"/>
      <c r="B583" s="154"/>
      <c r="C583" s="52"/>
      <c r="D583" s="52"/>
      <c r="E583" s="53"/>
      <c r="F583" s="52"/>
      <c r="G583" s="52"/>
      <c r="H583" s="52"/>
      <c r="I583" s="52"/>
      <c r="J583" s="52"/>
      <c r="K583" s="52"/>
      <c r="L583" s="52"/>
      <c r="M583" s="52"/>
      <c r="N583" s="52"/>
      <c r="O583" s="52"/>
      <c r="P583" s="52"/>
      <c r="Q583" s="52"/>
      <c r="R583" s="52"/>
      <c r="S583" s="52"/>
      <c r="T583" s="52"/>
      <c r="U583" s="52"/>
      <c r="V583" s="52"/>
      <c r="W583" s="52"/>
      <c r="X583" s="52"/>
      <c r="Y583" s="52"/>
      <c r="Z583" s="52"/>
    </row>
    <row r="584" spans="1:26" ht="15.75" customHeight="1">
      <c r="A584" s="52"/>
      <c r="B584" s="154"/>
      <c r="C584" s="52"/>
      <c r="D584" s="52"/>
      <c r="E584" s="53"/>
      <c r="F584" s="52"/>
      <c r="G584" s="52"/>
      <c r="H584" s="52"/>
      <c r="I584" s="52"/>
      <c r="J584" s="52"/>
      <c r="K584" s="52"/>
      <c r="L584" s="52"/>
      <c r="M584" s="52"/>
      <c r="N584" s="52"/>
      <c r="O584" s="52"/>
      <c r="P584" s="52"/>
      <c r="Q584" s="52"/>
      <c r="R584" s="52"/>
      <c r="S584" s="52"/>
      <c r="T584" s="52"/>
      <c r="U584" s="52"/>
      <c r="V584" s="52"/>
      <c r="W584" s="52"/>
      <c r="X584" s="52"/>
      <c r="Y584" s="52"/>
      <c r="Z584" s="52"/>
    </row>
    <row r="585" spans="1:26" ht="15.75" customHeight="1">
      <c r="A585" s="52"/>
      <c r="B585" s="154"/>
      <c r="C585" s="52"/>
      <c r="D585" s="52"/>
      <c r="E585" s="53"/>
      <c r="F585" s="52"/>
      <c r="G585" s="52"/>
      <c r="H585" s="52"/>
      <c r="I585" s="52"/>
      <c r="J585" s="52"/>
      <c r="K585" s="52"/>
      <c r="L585" s="52"/>
      <c r="M585" s="52"/>
      <c r="N585" s="52"/>
      <c r="O585" s="52"/>
      <c r="P585" s="52"/>
      <c r="Q585" s="52"/>
      <c r="R585" s="52"/>
      <c r="S585" s="52"/>
      <c r="T585" s="52"/>
      <c r="U585" s="52"/>
      <c r="V585" s="52"/>
      <c r="W585" s="52"/>
      <c r="X585" s="52"/>
      <c r="Y585" s="52"/>
      <c r="Z585" s="52"/>
    </row>
    <row r="586" spans="1:26" ht="15.75" customHeight="1">
      <c r="A586" s="52"/>
      <c r="B586" s="154"/>
      <c r="C586" s="52"/>
      <c r="D586" s="52"/>
      <c r="E586" s="53"/>
      <c r="F586" s="52"/>
      <c r="G586" s="52"/>
      <c r="H586" s="52"/>
      <c r="I586" s="52"/>
      <c r="J586" s="52"/>
      <c r="K586" s="52"/>
      <c r="L586" s="52"/>
      <c r="M586" s="52"/>
      <c r="N586" s="52"/>
      <c r="O586" s="52"/>
      <c r="P586" s="52"/>
      <c r="Q586" s="52"/>
      <c r="R586" s="52"/>
      <c r="S586" s="52"/>
      <c r="T586" s="52"/>
      <c r="U586" s="52"/>
      <c r="V586" s="52"/>
      <c r="W586" s="52"/>
      <c r="X586" s="52"/>
      <c r="Y586" s="52"/>
      <c r="Z586" s="52"/>
    </row>
    <row r="587" spans="1:26" ht="15.75" customHeight="1">
      <c r="A587" s="52"/>
      <c r="B587" s="154"/>
      <c r="C587" s="52"/>
      <c r="D587" s="52"/>
      <c r="E587" s="53"/>
      <c r="F587" s="52"/>
      <c r="G587" s="52"/>
      <c r="H587" s="52"/>
      <c r="I587" s="52"/>
      <c r="J587" s="52"/>
      <c r="K587" s="52"/>
      <c r="L587" s="52"/>
      <c r="M587" s="52"/>
      <c r="N587" s="52"/>
      <c r="O587" s="52"/>
      <c r="P587" s="52"/>
      <c r="Q587" s="52"/>
      <c r="R587" s="52"/>
      <c r="S587" s="52"/>
      <c r="T587" s="52"/>
      <c r="U587" s="52"/>
      <c r="V587" s="52"/>
      <c r="W587" s="52"/>
      <c r="X587" s="52"/>
      <c r="Y587" s="52"/>
      <c r="Z587" s="52"/>
    </row>
    <row r="588" spans="1:26" ht="15.75" customHeight="1">
      <c r="A588" s="52"/>
      <c r="B588" s="154"/>
      <c r="C588" s="52"/>
      <c r="D588" s="52"/>
      <c r="E588" s="53"/>
      <c r="F588" s="52"/>
      <c r="G588" s="52"/>
      <c r="H588" s="52"/>
      <c r="I588" s="52"/>
      <c r="J588" s="52"/>
      <c r="K588" s="52"/>
      <c r="L588" s="52"/>
      <c r="M588" s="52"/>
      <c r="N588" s="52"/>
      <c r="O588" s="52"/>
      <c r="P588" s="52"/>
      <c r="Q588" s="52"/>
      <c r="R588" s="52"/>
      <c r="S588" s="52"/>
      <c r="T588" s="52"/>
      <c r="U588" s="52"/>
      <c r="V588" s="52"/>
      <c r="W588" s="52"/>
      <c r="X588" s="52"/>
      <c r="Y588" s="52"/>
      <c r="Z588" s="52"/>
    </row>
    <row r="589" spans="1:26" ht="15.75" customHeight="1">
      <c r="A589" s="52"/>
      <c r="B589" s="154"/>
      <c r="C589" s="52"/>
      <c r="D589" s="52"/>
      <c r="E589" s="53"/>
      <c r="F589" s="52"/>
      <c r="G589" s="52"/>
      <c r="H589" s="52"/>
      <c r="I589" s="52"/>
      <c r="J589" s="52"/>
      <c r="K589" s="52"/>
      <c r="L589" s="52"/>
      <c r="M589" s="52"/>
      <c r="N589" s="52"/>
      <c r="O589" s="52"/>
      <c r="P589" s="52"/>
      <c r="Q589" s="52"/>
      <c r="R589" s="52"/>
      <c r="S589" s="52"/>
      <c r="T589" s="52"/>
      <c r="U589" s="52"/>
      <c r="V589" s="52"/>
      <c r="W589" s="52"/>
      <c r="X589" s="52"/>
      <c r="Y589" s="52"/>
      <c r="Z589" s="52"/>
    </row>
    <row r="590" spans="1:26" ht="15.75" customHeight="1">
      <c r="A590" s="52"/>
      <c r="B590" s="154"/>
      <c r="C590" s="52"/>
      <c r="D590" s="52"/>
      <c r="E590" s="53"/>
      <c r="F590" s="52"/>
      <c r="G590" s="52"/>
      <c r="H590" s="52"/>
      <c r="I590" s="52"/>
      <c r="J590" s="52"/>
      <c r="K590" s="52"/>
      <c r="L590" s="52"/>
      <c r="M590" s="52"/>
      <c r="N590" s="52"/>
      <c r="O590" s="52"/>
      <c r="P590" s="52"/>
      <c r="Q590" s="52"/>
      <c r="R590" s="52"/>
      <c r="S590" s="52"/>
      <c r="T590" s="52"/>
      <c r="U590" s="52"/>
      <c r="V590" s="52"/>
      <c r="W590" s="52"/>
      <c r="X590" s="52"/>
      <c r="Y590" s="52"/>
      <c r="Z590" s="52"/>
    </row>
    <row r="591" spans="1:26" ht="15.75" customHeight="1">
      <c r="A591" s="52"/>
      <c r="B591" s="154"/>
      <c r="C591" s="52"/>
      <c r="D591" s="52"/>
      <c r="E591" s="53"/>
      <c r="F591" s="52"/>
      <c r="G591" s="52"/>
      <c r="H591" s="52"/>
      <c r="I591" s="52"/>
      <c r="J591" s="52"/>
      <c r="K591" s="52"/>
      <c r="L591" s="52"/>
      <c r="M591" s="52"/>
      <c r="N591" s="52"/>
      <c r="O591" s="52"/>
      <c r="P591" s="52"/>
      <c r="Q591" s="52"/>
      <c r="R591" s="52"/>
      <c r="S591" s="52"/>
      <c r="T591" s="52"/>
      <c r="U591" s="52"/>
      <c r="V591" s="52"/>
      <c r="W591" s="52"/>
      <c r="X591" s="52"/>
      <c r="Y591" s="52"/>
      <c r="Z591" s="52"/>
    </row>
    <row r="592" spans="1:26" ht="15.75" customHeight="1">
      <c r="A592" s="52"/>
      <c r="B592" s="154"/>
      <c r="C592" s="52"/>
      <c r="D592" s="52"/>
      <c r="E592" s="53"/>
      <c r="F592" s="52"/>
      <c r="G592" s="52"/>
      <c r="H592" s="52"/>
      <c r="I592" s="52"/>
      <c r="J592" s="52"/>
      <c r="K592" s="52"/>
      <c r="L592" s="52"/>
      <c r="M592" s="52"/>
      <c r="N592" s="52"/>
      <c r="O592" s="52"/>
      <c r="P592" s="52"/>
      <c r="Q592" s="52"/>
      <c r="R592" s="52"/>
      <c r="S592" s="52"/>
      <c r="T592" s="52"/>
      <c r="U592" s="52"/>
      <c r="V592" s="52"/>
      <c r="W592" s="52"/>
      <c r="X592" s="52"/>
      <c r="Y592" s="52"/>
      <c r="Z592" s="52"/>
    </row>
    <row r="593" spans="1:26" ht="15.75" customHeight="1">
      <c r="A593" s="52"/>
      <c r="B593" s="154"/>
      <c r="C593" s="52"/>
      <c r="D593" s="52"/>
      <c r="E593" s="53"/>
      <c r="F593" s="52"/>
      <c r="G593" s="52"/>
      <c r="H593" s="52"/>
      <c r="I593" s="52"/>
      <c r="J593" s="52"/>
      <c r="K593" s="52"/>
      <c r="L593" s="52"/>
      <c r="M593" s="52"/>
      <c r="N593" s="52"/>
      <c r="O593" s="52"/>
      <c r="P593" s="52"/>
      <c r="Q593" s="52"/>
      <c r="R593" s="52"/>
      <c r="S593" s="52"/>
      <c r="T593" s="52"/>
      <c r="U593" s="52"/>
      <c r="V593" s="52"/>
      <c r="W593" s="52"/>
      <c r="X593" s="52"/>
      <c r="Y593" s="52"/>
      <c r="Z593" s="52"/>
    </row>
    <row r="594" spans="1:26" ht="15.75" customHeight="1">
      <c r="A594" s="52"/>
      <c r="B594" s="154"/>
      <c r="C594" s="52"/>
      <c r="D594" s="52"/>
      <c r="E594" s="53"/>
      <c r="F594" s="52"/>
      <c r="G594" s="52"/>
      <c r="H594" s="52"/>
      <c r="I594" s="52"/>
      <c r="J594" s="52"/>
      <c r="K594" s="52"/>
      <c r="L594" s="52"/>
      <c r="M594" s="52"/>
      <c r="N594" s="52"/>
      <c r="O594" s="52"/>
      <c r="P594" s="52"/>
      <c r="Q594" s="52"/>
      <c r="R594" s="52"/>
      <c r="S594" s="52"/>
      <c r="T594" s="52"/>
      <c r="U594" s="52"/>
      <c r="V594" s="52"/>
      <c r="W594" s="52"/>
      <c r="X594" s="52"/>
      <c r="Y594" s="52"/>
      <c r="Z594" s="52"/>
    </row>
    <row r="595" spans="1:26" ht="15.75" customHeight="1">
      <c r="A595" s="52"/>
      <c r="B595" s="154"/>
      <c r="C595" s="52"/>
      <c r="D595" s="52"/>
      <c r="E595" s="53"/>
      <c r="F595" s="52"/>
      <c r="G595" s="52"/>
      <c r="H595" s="52"/>
      <c r="I595" s="52"/>
      <c r="J595" s="52"/>
      <c r="K595" s="52"/>
      <c r="L595" s="52"/>
      <c r="M595" s="52"/>
      <c r="N595" s="52"/>
      <c r="O595" s="52"/>
      <c r="P595" s="52"/>
      <c r="Q595" s="52"/>
      <c r="R595" s="52"/>
      <c r="S595" s="52"/>
      <c r="T595" s="52"/>
      <c r="U595" s="52"/>
      <c r="V595" s="52"/>
      <c r="W595" s="52"/>
      <c r="X595" s="52"/>
      <c r="Y595" s="52"/>
      <c r="Z595" s="52"/>
    </row>
    <row r="596" spans="1:26" ht="15.75" customHeight="1">
      <c r="A596" s="52"/>
      <c r="B596" s="154"/>
      <c r="C596" s="52"/>
      <c r="D596" s="52"/>
      <c r="E596" s="53"/>
      <c r="F596" s="52"/>
      <c r="G596" s="52"/>
      <c r="H596" s="52"/>
      <c r="I596" s="52"/>
      <c r="J596" s="52"/>
      <c r="K596" s="52"/>
      <c r="L596" s="52"/>
      <c r="M596" s="52"/>
      <c r="N596" s="52"/>
      <c r="O596" s="52"/>
      <c r="P596" s="52"/>
      <c r="Q596" s="52"/>
      <c r="R596" s="52"/>
      <c r="S596" s="52"/>
      <c r="T596" s="52"/>
      <c r="U596" s="52"/>
      <c r="V596" s="52"/>
      <c r="W596" s="52"/>
      <c r="X596" s="52"/>
      <c r="Y596" s="52"/>
      <c r="Z596" s="52"/>
    </row>
    <row r="597" spans="1:26" ht="15.75" customHeight="1">
      <c r="A597" s="52"/>
      <c r="B597" s="154"/>
      <c r="C597" s="52"/>
      <c r="D597" s="52"/>
      <c r="E597" s="53"/>
      <c r="F597" s="52"/>
      <c r="G597" s="52"/>
      <c r="H597" s="52"/>
      <c r="I597" s="52"/>
      <c r="J597" s="52"/>
      <c r="K597" s="52"/>
      <c r="L597" s="52"/>
      <c r="M597" s="52"/>
      <c r="N597" s="52"/>
      <c r="O597" s="52"/>
      <c r="P597" s="52"/>
      <c r="Q597" s="52"/>
      <c r="R597" s="52"/>
      <c r="S597" s="52"/>
      <c r="T597" s="52"/>
      <c r="U597" s="52"/>
      <c r="V597" s="52"/>
      <c r="W597" s="52"/>
      <c r="X597" s="52"/>
      <c r="Y597" s="52"/>
      <c r="Z597" s="52"/>
    </row>
    <row r="598" spans="1:26" ht="15.75" customHeight="1">
      <c r="A598" s="52"/>
      <c r="B598" s="154"/>
      <c r="C598" s="52"/>
      <c r="D598" s="52"/>
      <c r="E598" s="53"/>
      <c r="F598" s="52"/>
      <c r="G598" s="52"/>
      <c r="H598" s="52"/>
      <c r="I598" s="52"/>
      <c r="J598" s="52"/>
      <c r="K598" s="52"/>
      <c r="L598" s="52"/>
      <c r="M598" s="52"/>
      <c r="N598" s="52"/>
      <c r="O598" s="52"/>
      <c r="P598" s="52"/>
      <c r="Q598" s="52"/>
      <c r="R598" s="52"/>
      <c r="S598" s="52"/>
      <c r="T598" s="52"/>
      <c r="U598" s="52"/>
      <c r="V598" s="52"/>
      <c r="W598" s="52"/>
      <c r="X598" s="52"/>
      <c r="Y598" s="52"/>
      <c r="Z598" s="52"/>
    </row>
    <row r="599" spans="1:26" ht="15.75" customHeight="1">
      <c r="A599" s="52"/>
      <c r="B599" s="154"/>
      <c r="C599" s="52"/>
      <c r="D599" s="52"/>
      <c r="E599" s="53"/>
      <c r="F599" s="52"/>
      <c r="G599" s="52"/>
      <c r="H599" s="52"/>
      <c r="I599" s="52"/>
      <c r="J599" s="52"/>
      <c r="K599" s="52"/>
      <c r="L599" s="52"/>
      <c r="M599" s="52"/>
      <c r="N599" s="52"/>
      <c r="O599" s="52"/>
      <c r="P599" s="52"/>
      <c r="Q599" s="52"/>
      <c r="R599" s="52"/>
      <c r="S599" s="52"/>
      <c r="T599" s="52"/>
      <c r="U599" s="52"/>
      <c r="V599" s="52"/>
      <c r="W599" s="52"/>
      <c r="X599" s="52"/>
      <c r="Y599" s="52"/>
      <c r="Z599" s="52"/>
    </row>
    <row r="600" spans="1:26" ht="15.75" customHeight="1">
      <c r="A600" s="52"/>
      <c r="B600" s="154"/>
      <c r="C600" s="52"/>
      <c r="D600" s="52"/>
      <c r="E600" s="53"/>
      <c r="F600" s="52"/>
      <c r="G600" s="52"/>
      <c r="H600" s="52"/>
      <c r="I600" s="52"/>
      <c r="J600" s="52"/>
      <c r="K600" s="52"/>
      <c r="L600" s="52"/>
      <c r="M600" s="52"/>
      <c r="N600" s="52"/>
      <c r="O600" s="52"/>
      <c r="P600" s="52"/>
      <c r="Q600" s="52"/>
      <c r="R600" s="52"/>
      <c r="S600" s="52"/>
      <c r="T600" s="52"/>
      <c r="U600" s="52"/>
      <c r="V600" s="52"/>
      <c r="W600" s="52"/>
      <c r="X600" s="52"/>
      <c r="Y600" s="52"/>
      <c r="Z600" s="52"/>
    </row>
    <row r="601" spans="1:26" ht="15.75" customHeight="1">
      <c r="A601" s="52"/>
      <c r="B601" s="154"/>
      <c r="C601" s="52"/>
      <c r="D601" s="52"/>
      <c r="E601" s="53"/>
      <c r="F601" s="52"/>
      <c r="G601" s="52"/>
      <c r="H601" s="52"/>
      <c r="I601" s="52"/>
      <c r="J601" s="52"/>
      <c r="K601" s="52"/>
      <c r="L601" s="52"/>
      <c r="M601" s="52"/>
      <c r="N601" s="52"/>
      <c r="O601" s="52"/>
      <c r="P601" s="52"/>
      <c r="Q601" s="52"/>
      <c r="R601" s="52"/>
      <c r="S601" s="52"/>
      <c r="T601" s="52"/>
      <c r="U601" s="52"/>
      <c r="V601" s="52"/>
      <c r="W601" s="52"/>
      <c r="X601" s="52"/>
      <c r="Y601" s="52"/>
      <c r="Z601" s="52"/>
    </row>
    <row r="602" spans="1:26" ht="15.75" customHeight="1">
      <c r="A602" s="52"/>
      <c r="B602" s="154"/>
      <c r="C602" s="52"/>
      <c r="D602" s="52"/>
      <c r="E602" s="53"/>
      <c r="F602" s="52"/>
      <c r="G602" s="52"/>
      <c r="H602" s="52"/>
      <c r="I602" s="52"/>
      <c r="J602" s="52"/>
      <c r="K602" s="52"/>
      <c r="L602" s="52"/>
      <c r="M602" s="52"/>
      <c r="N602" s="52"/>
      <c r="O602" s="52"/>
      <c r="P602" s="52"/>
      <c r="Q602" s="52"/>
      <c r="R602" s="52"/>
      <c r="S602" s="52"/>
      <c r="T602" s="52"/>
      <c r="U602" s="52"/>
      <c r="V602" s="52"/>
      <c r="W602" s="52"/>
      <c r="X602" s="52"/>
      <c r="Y602" s="52"/>
      <c r="Z602" s="52"/>
    </row>
    <row r="603" spans="1:26" ht="15.75" customHeight="1">
      <c r="A603" s="52"/>
      <c r="B603" s="154"/>
      <c r="C603" s="52"/>
      <c r="D603" s="52"/>
      <c r="E603" s="53"/>
      <c r="F603" s="52"/>
      <c r="G603" s="52"/>
      <c r="H603" s="52"/>
      <c r="I603" s="52"/>
      <c r="J603" s="52"/>
      <c r="K603" s="52"/>
      <c r="L603" s="52"/>
      <c r="M603" s="52"/>
      <c r="N603" s="52"/>
      <c r="O603" s="52"/>
      <c r="P603" s="52"/>
      <c r="Q603" s="52"/>
      <c r="R603" s="52"/>
      <c r="S603" s="52"/>
      <c r="T603" s="52"/>
      <c r="U603" s="52"/>
      <c r="V603" s="52"/>
      <c r="W603" s="52"/>
      <c r="X603" s="52"/>
      <c r="Y603" s="52"/>
      <c r="Z603" s="52"/>
    </row>
    <row r="604" spans="1:26" ht="15.75" customHeight="1">
      <c r="A604" s="52"/>
      <c r="B604" s="154"/>
      <c r="C604" s="52"/>
      <c r="D604" s="52"/>
      <c r="E604" s="53"/>
      <c r="F604" s="52"/>
      <c r="G604" s="52"/>
      <c r="H604" s="52"/>
      <c r="I604" s="52"/>
      <c r="J604" s="52"/>
      <c r="K604" s="52"/>
      <c r="L604" s="52"/>
      <c r="M604" s="52"/>
      <c r="N604" s="52"/>
      <c r="O604" s="52"/>
      <c r="P604" s="52"/>
      <c r="Q604" s="52"/>
      <c r="R604" s="52"/>
      <c r="S604" s="52"/>
      <c r="T604" s="52"/>
      <c r="U604" s="52"/>
      <c r="V604" s="52"/>
      <c r="W604" s="52"/>
      <c r="X604" s="52"/>
      <c r="Y604" s="52"/>
      <c r="Z604" s="52"/>
    </row>
    <row r="605" spans="1:26" ht="15.75" customHeight="1">
      <c r="A605" s="52"/>
      <c r="B605" s="154"/>
      <c r="C605" s="52"/>
      <c r="D605" s="52"/>
      <c r="E605" s="53"/>
      <c r="F605" s="52"/>
      <c r="G605" s="52"/>
      <c r="H605" s="52"/>
      <c r="I605" s="52"/>
      <c r="J605" s="52"/>
      <c r="K605" s="52"/>
      <c r="L605" s="52"/>
      <c r="M605" s="52"/>
      <c r="N605" s="52"/>
      <c r="O605" s="52"/>
      <c r="P605" s="52"/>
      <c r="Q605" s="52"/>
      <c r="R605" s="52"/>
      <c r="S605" s="52"/>
      <c r="T605" s="52"/>
      <c r="U605" s="52"/>
      <c r="V605" s="52"/>
      <c r="W605" s="52"/>
      <c r="X605" s="52"/>
      <c r="Y605" s="52"/>
      <c r="Z605" s="52"/>
    </row>
    <row r="606" spans="1:26" ht="15.75" customHeight="1">
      <c r="A606" s="52"/>
      <c r="B606" s="154"/>
      <c r="C606" s="52"/>
      <c r="D606" s="52"/>
      <c r="E606" s="53"/>
      <c r="F606" s="52"/>
      <c r="G606" s="52"/>
      <c r="H606" s="52"/>
      <c r="I606" s="52"/>
      <c r="J606" s="52"/>
      <c r="K606" s="52"/>
      <c r="L606" s="52"/>
      <c r="M606" s="52"/>
      <c r="N606" s="52"/>
      <c r="O606" s="52"/>
      <c r="P606" s="52"/>
      <c r="Q606" s="52"/>
      <c r="R606" s="52"/>
      <c r="S606" s="52"/>
      <c r="T606" s="52"/>
      <c r="U606" s="52"/>
      <c r="V606" s="52"/>
      <c r="W606" s="52"/>
      <c r="X606" s="52"/>
      <c r="Y606" s="52"/>
      <c r="Z606" s="52"/>
    </row>
    <row r="607" spans="1:26" ht="15.75" customHeight="1">
      <c r="A607" s="52"/>
      <c r="B607" s="154"/>
      <c r="C607" s="52"/>
      <c r="D607" s="52"/>
      <c r="E607" s="53"/>
      <c r="F607" s="52"/>
      <c r="G607" s="52"/>
      <c r="H607" s="52"/>
      <c r="I607" s="52"/>
      <c r="J607" s="52"/>
      <c r="K607" s="52"/>
      <c r="L607" s="52"/>
      <c r="M607" s="52"/>
      <c r="N607" s="52"/>
      <c r="O607" s="52"/>
      <c r="P607" s="52"/>
      <c r="Q607" s="52"/>
      <c r="R607" s="52"/>
      <c r="S607" s="52"/>
      <c r="T607" s="52"/>
      <c r="U607" s="52"/>
      <c r="V607" s="52"/>
      <c r="W607" s="52"/>
      <c r="X607" s="52"/>
      <c r="Y607" s="52"/>
      <c r="Z607" s="52"/>
    </row>
    <row r="608" spans="1:26" ht="15.75" customHeight="1">
      <c r="A608" s="52"/>
      <c r="B608" s="154"/>
      <c r="C608" s="52"/>
      <c r="D608" s="52"/>
      <c r="E608" s="53"/>
      <c r="F608" s="52"/>
      <c r="G608" s="52"/>
      <c r="H608" s="52"/>
      <c r="I608" s="52"/>
      <c r="J608" s="52"/>
      <c r="K608" s="52"/>
      <c r="L608" s="52"/>
      <c r="M608" s="52"/>
      <c r="N608" s="52"/>
      <c r="O608" s="52"/>
      <c r="P608" s="52"/>
      <c r="Q608" s="52"/>
      <c r="R608" s="52"/>
      <c r="S608" s="52"/>
      <c r="T608" s="52"/>
      <c r="U608" s="52"/>
      <c r="V608" s="52"/>
      <c r="W608" s="52"/>
      <c r="X608" s="52"/>
      <c r="Y608" s="52"/>
      <c r="Z608" s="52"/>
    </row>
    <row r="609" spans="1:26" ht="15.75" customHeight="1">
      <c r="A609" s="52"/>
      <c r="B609" s="154"/>
      <c r="C609" s="52"/>
      <c r="D609" s="52"/>
      <c r="E609" s="53"/>
      <c r="F609" s="52"/>
      <c r="G609" s="52"/>
      <c r="H609" s="52"/>
      <c r="I609" s="52"/>
      <c r="J609" s="52"/>
      <c r="K609" s="52"/>
      <c r="L609" s="52"/>
      <c r="M609" s="52"/>
      <c r="N609" s="52"/>
      <c r="O609" s="52"/>
      <c r="P609" s="52"/>
      <c r="Q609" s="52"/>
      <c r="R609" s="52"/>
      <c r="S609" s="52"/>
      <c r="T609" s="52"/>
      <c r="U609" s="52"/>
      <c r="V609" s="52"/>
      <c r="W609" s="52"/>
      <c r="X609" s="52"/>
      <c r="Y609" s="52"/>
      <c r="Z609" s="52"/>
    </row>
    <row r="610" spans="1:26" ht="15.75" customHeight="1">
      <c r="A610" s="52"/>
      <c r="B610" s="154"/>
      <c r="C610" s="52"/>
      <c r="D610" s="52"/>
      <c r="E610" s="53"/>
      <c r="F610" s="52"/>
      <c r="G610" s="52"/>
      <c r="H610" s="52"/>
      <c r="I610" s="52"/>
      <c r="J610" s="52"/>
      <c r="K610" s="52"/>
      <c r="L610" s="52"/>
      <c r="M610" s="52"/>
      <c r="N610" s="52"/>
      <c r="O610" s="52"/>
      <c r="P610" s="52"/>
      <c r="Q610" s="52"/>
      <c r="R610" s="52"/>
      <c r="S610" s="52"/>
      <c r="T610" s="52"/>
      <c r="U610" s="52"/>
      <c r="V610" s="52"/>
      <c r="W610" s="52"/>
      <c r="X610" s="52"/>
      <c r="Y610" s="52"/>
      <c r="Z610" s="52"/>
    </row>
    <row r="611" spans="1:26" ht="15.75" customHeight="1">
      <c r="A611" s="52"/>
      <c r="B611" s="154"/>
      <c r="C611" s="52"/>
      <c r="D611" s="52"/>
      <c r="E611" s="53"/>
      <c r="F611" s="52"/>
      <c r="G611" s="52"/>
      <c r="H611" s="52"/>
      <c r="I611" s="52"/>
      <c r="J611" s="52"/>
      <c r="K611" s="52"/>
      <c r="L611" s="52"/>
      <c r="M611" s="52"/>
      <c r="N611" s="52"/>
      <c r="O611" s="52"/>
      <c r="P611" s="52"/>
      <c r="Q611" s="52"/>
      <c r="R611" s="52"/>
      <c r="S611" s="52"/>
      <c r="T611" s="52"/>
      <c r="U611" s="52"/>
      <c r="V611" s="52"/>
      <c r="W611" s="52"/>
      <c r="X611" s="52"/>
      <c r="Y611" s="52"/>
      <c r="Z611" s="52"/>
    </row>
    <row r="612" spans="1:26" ht="15.75" customHeight="1">
      <c r="A612" s="52"/>
      <c r="B612" s="154"/>
      <c r="C612" s="52"/>
      <c r="D612" s="52"/>
      <c r="E612" s="53"/>
      <c r="F612" s="52"/>
      <c r="G612" s="52"/>
      <c r="H612" s="52"/>
      <c r="I612" s="52"/>
      <c r="J612" s="52"/>
      <c r="K612" s="52"/>
      <c r="L612" s="52"/>
      <c r="M612" s="52"/>
      <c r="N612" s="52"/>
      <c r="O612" s="52"/>
      <c r="P612" s="52"/>
      <c r="Q612" s="52"/>
      <c r="R612" s="52"/>
      <c r="S612" s="52"/>
      <c r="T612" s="52"/>
      <c r="U612" s="52"/>
      <c r="V612" s="52"/>
      <c r="W612" s="52"/>
      <c r="X612" s="52"/>
      <c r="Y612" s="52"/>
      <c r="Z612" s="52"/>
    </row>
    <row r="613" spans="1:26" ht="15.75" customHeight="1">
      <c r="A613" s="52"/>
      <c r="B613" s="154"/>
      <c r="C613" s="52"/>
      <c r="D613" s="52"/>
      <c r="E613" s="53"/>
      <c r="F613" s="52"/>
      <c r="G613" s="52"/>
      <c r="H613" s="52"/>
      <c r="I613" s="52"/>
      <c r="J613" s="52"/>
      <c r="K613" s="52"/>
      <c r="L613" s="52"/>
      <c r="M613" s="52"/>
      <c r="N613" s="52"/>
      <c r="O613" s="52"/>
      <c r="P613" s="52"/>
      <c r="Q613" s="52"/>
      <c r="R613" s="52"/>
      <c r="S613" s="52"/>
      <c r="T613" s="52"/>
      <c r="U613" s="52"/>
      <c r="V613" s="52"/>
      <c r="W613" s="52"/>
      <c r="X613" s="52"/>
      <c r="Y613" s="52"/>
      <c r="Z613" s="52"/>
    </row>
    <row r="614" spans="1:26" ht="15.75" customHeight="1">
      <c r="A614" s="52"/>
      <c r="B614" s="154"/>
      <c r="C614" s="52"/>
      <c r="D614" s="52"/>
      <c r="E614" s="53"/>
      <c r="F614" s="52"/>
      <c r="G614" s="52"/>
      <c r="H614" s="52"/>
      <c r="I614" s="52"/>
      <c r="J614" s="52"/>
      <c r="K614" s="52"/>
      <c r="L614" s="52"/>
      <c r="M614" s="52"/>
      <c r="N614" s="52"/>
      <c r="O614" s="52"/>
      <c r="P614" s="52"/>
      <c r="Q614" s="52"/>
      <c r="R614" s="52"/>
      <c r="S614" s="52"/>
      <c r="T614" s="52"/>
      <c r="U614" s="52"/>
      <c r="V614" s="52"/>
      <c r="W614" s="52"/>
      <c r="X614" s="52"/>
      <c r="Y614" s="52"/>
      <c r="Z614" s="52"/>
    </row>
    <row r="615" spans="1:26" ht="15.75" customHeight="1">
      <c r="A615" s="52"/>
      <c r="B615" s="154"/>
      <c r="C615" s="52"/>
      <c r="D615" s="52"/>
      <c r="E615" s="53"/>
      <c r="F615" s="52"/>
      <c r="G615" s="52"/>
      <c r="H615" s="52"/>
      <c r="I615" s="52"/>
      <c r="J615" s="52"/>
      <c r="K615" s="52"/>
      <c r="L615" s="52"/>
      <c r="M615" s="52"/>
      <c r="N615" s="52"/>
      <c r="O615" s="52"/>
      <c r="P615" s="52"/>
      <c r="Q615" s="52"/>
      <c r="R615" s="52"/>
      <c r="S615" s="52"/>
      <c r="T615" s="52"/>
      <c r="U615" s="52"/>
      <c r="V615" s="52"/>
      <c r="W615" s="52"/>
      <c r="X615" s="52"/>
      <c r="Y615" s="52"/>
      <c r="Z615" s="52"/>
    </row>
    <row r="616" spans="1:26" ht="15.75" customHeight="1">
      <c r="A616" s="52"/>
      <c r="B616" s="154"/>
      <c r="C616" s="52"/>
      <c r="D616" s="52"/>
      <c r="E616" s="53"/>
      <c r="F616" s="52"/>
      <c r="G616" s="52"/>
      <c r="H616" s="52"/>
      <c r="I616" s="52"/>
      <c r="J616" s="52"/>
      <c r="K616" s="52"/>
      <c r="L616" s="52"/>
      <c r="M616" s="52"/>
      <c r="N616" s="52"/>
      <c r="O616" s="52"/>
      <c r="P616" s="52"/>
      <c r="Q616" s="52"/>
      <c r="R616" s="52"/>
      <c r="S616" s="52"/>
      <c r="T616" s="52"/>
      <c r="U616" s="52"/>
      <c r="V616" s="52"/>
      <c r="W616" s="52"/>
      <c r="X616" s="52"/>
      <c r="Y616" s="52"/>
      <c r="Z616" s="52"/>
    </row>
    <row r="617" spans="1:26" ht="15.75" customHeight="1">
      <c r="A617" s="52"/>
      <c r="B617" s="154"/>
      <c r="C617" s="52"/>
      <c r="D617" s="52"/>
      <c r="E617" s="53"/>
      <c r="F617" s="52"/>
      <c r="G617" s="52"/>
      <c r="H617" s="52"/>
      <c r="I617" s="52"/>
      <c r="J617" s="52"/>
      <c r="K617" s="52"/>
      <c r="L617" s="52"/>
      <c r="M617" s="52"/>
      <c r="N617" s="52"/>
      <c r="O617" s="52"/>
      <c r="P617" s="52"/>
      <c r="Q617" s="52"/>
      <c r="R617" s="52"/>
      <c r="S617" s="52"/>
      <c r="T617" s="52"/>
      <c r="U617" s="52"/>
      <c r="V617" s="52"/>
      <c r="W617" s="52"/>
      <c r="X617" s="52"/>
      <c r="Y617" s="52"/>
      <c r="Z617" s="52"/>
    </row>
    <row r="618" spans="1:26" ht="15.75" customHeight="1">
      <c r="A618" s="52"/>
      <c r="B618" s="154"/>
      <c r="C618" s="52"/>
      <c r="D618" s="52"/>
      <c r="E618" s="53"/>
      <c r="F618" s="52"/>
      <c r="G618" s="52"/>
      <c r="H618" s="52"/>
      <c r="I618" s="52"/>
      <c r="J618" s="52"/>
      <c r="K618" s="52"/>
      <c r="L618" s="52"/>
      <c r="M618" s="52"/>
      <c r="N618" s="52"/>
      <c r="O618" s="52"/>
      <c r="P618" s="52"/>
      <c r="Q618" s="52"/>
      <c r="R618" s="52"/>
      <c r="S618" s="52"/>
      <c r="T618" s="52"/>
      <c r="U618" s="52"/>
      <c r="V618" s="52"/>
      <c r="W618" s="52"/>
      <c r="X618" s="52"/>
      <c r="Y618" s="52"/>
      <c r="Z618" s="52"/>
    </row>
    <row r="619" spans="1:26" ht="15.75" customHeight="1">
      <c r="A619" s="52"/>
      <c r="B619" s="154"/>
      <c r="C619" s="52"/>
      <c r="D619" s="52"/>
      <c r="E619" s="53"/>
      <c r="F619" s="52"/>
      <c r="G619" s="52"/>
      <c r="H619" s="52"/>
      <c r="I619" s="52"/>
      <c r="J619" s="52"/>
      <c r="K619" s="52"/>
      <c r="L619" s="52"/>
      <c r="M619" s="52"/>
      <c r="N619" s="52"/>
      <c r="O619" s="52"/>
      <c r="P619" s="52"/>
      <c r="Q619" s="52"/>
      <c r="R619" s="52"/>
      <c r="S619" s="52"/>
      <c r="T619" s="52"/>
      <c r="U619" s="52"/>
      <c r="V619" s="52"/>
      <c r="W619" s="52"/>
      <c r="X619" s="52"/>
      <c r="Y619" s="52"/>
      <c r="Z619" s="52"/>
    </row>
    <row r="620" spans="1:26" ht="15.75" customHeight="1">
      <c r="A620" s="52"/>
      <c r="B620" s="154"/>
      <c r="C620" s="52"/>
      <c r="D620" s="52"/>
      <c r="E620" s="53"/>
      <c r="F620" s="52"/>
      <c r="G620" s="52"/>
      <c r="H620" s="52"/>
      <c r="I620" s="52"/>
      <c r="J620" s="52"/>
      <c r="K620" s="52"/>
      <c r="L620" s="52"/>
      <c r="M620" s="52"/>
      <c r="N620" s="52"/>
      <c r="O620" s="52"/>
      <c r="P620" s="52"/>
      <c r="Q620" s="52"/>
      <c r="R620" s="52"/>
      <c r="S620" s="52"/>
      <c r="T620" s="52"/>
      <c r="U620" s="52"/>
      <c r="V620" s="52"/>
      <c r="W620" s="52"/>
      <c r="X620" s="52"/>
      <c r="Y620" s="52"/>
      <c r="Z620" s="52"/>
    </row>
    <row r="621" spans="1:26" ht="15.75" customHeight="1">
      <c r="A621" s="52"/>
      <c r="B621" s="154"/>
      <c r="C621" s="52"/>
      <c r="D621" s="52"/>
      <c r="E621" s="53"/>
      <c r="F621" s="52"/>
      <c r="G621" s="52"/>
      <c r="H621" s="52"/>
      <c r="I621" s="52"/>
      <c r="J621" s="52"/>
      <c r="K621" s="52"/>
      <c r="L621" s="52"/>
      <c r="M621" s="52"/>
      <c r="N621" s="52"/>
      <c r="O621" s="52"/>
      <c r="P621" s="52"/>
      <c r="Q621" s="52"/>
      <c r="R621" s="52"/>
      <c r="S621" s="52"/>
      <c r="T621" s="52"/>
      <c r="U621" s="52"/>
      <c r="V621" s="52"/>
      <c r="W621" s="52"/>
      <c r="X621" s="52"/>
      <c r="Y621" s="52"/>
      <c r="Z621" s="52"/>
    </row>
    <row r="622" spans="1:26" ht="15.75" customHeight="1">
      <c r="A622" s="52"/>
      <c r="B622" s="154"/>
      <c r="C622" s="52"/>
      <c r="D622" s="52"/>
      <c r="E622" s="53"/>
      <c r="F622" s="52"/>
      <c r="G622" s="52"/>
      <c r="H622" s="52"/>
      <c r="I622" s="52"/>
      <c r="J622" s="52"/>
      <c r="K622" s="52"/>
      <c r="L622" s="52"/>
      <c r="M622" s="52"/>
      <c r="N622" s="52"/>
      <c r="O622" s="52"/>
      <c r="P622" s="52"/>
      <c r="Q622" s="52"/>
      <c r="R622" s="52"/>
      <c r="S622" s="52"/>
      <c r="T622" s="52"/>
      <c r="U622" s="52"/>
      <c r="V622" s="52"/>
      <c r="W622" s="52"/>
      <c r="X622" s="52"/>
      <c r="Y622" s="52"/>
      <c r="Z622" s="52"/>
    </row>
    <row r="623" spans="1:26" ht="15.75" customHeight="1">
      <c r="A623" s="52"/>
      <c r="B623" s="154"/>
      <c r="C623" s="52"/>
      <c r="D623" s="52"/>
      <c r="E623" s="53"/>
      <c r="F623" s="52"/>
      <c r="G623" s="52"/>
      <c r="H623" s="52"/>
      <c r="I623" s="52"/>
      <c r="J623" s="52"/>
      <c r="K623" s="52"/>
      <c r="L623" s="52"/>
      <c r="M623" s="52"/>
      <c r="N623" s="52"/>
      <c r="O623" s="52"/>
      <c r="P623" s="52"/>
      <c r="Q623" s="52"/>
      <c r="R623" s="52"/>
      <c r="S623" s="52"/>
      <c r="T623" s="52"/>
      <c r="U623" s="52"/>
      <c r="V623" s="52"/>
      <c r="W623" s="52"/>
      <c r="X623" s="52"/>
      <c r="Y623" s="52"/>
      <c r="Z623" s="52"/>
    </row>
    <row r="624" spans="1:26" ht="15.75" customHeight="1">
      <c r="A624" s="52"/>
      <c r="B624" s="154"/>
      <c r="C624" s="52"/>
      <c r="D624" s="52"/>
      <c r="E624" s="53"/>
      <c r="F624" s="52"/>
      <c r="G624" s="52"/>
      <c r="H624" s="52"/>
      <c r="I624" s="52"/>
      <c r="J624" s="52"/>
      <c r="K624" s="52"/>
      <c r="L624" s="52"/>
      <c r="M624" s="52"/>
      <c r="N624" s="52"/>
      <c r="O624" s="52"/>
      <c r="P624" s="52"/>
      <c r="Q624" s="52"/>
      <c r="R624" s="52"/>
      <c r="S624" s="52"/>
      <c r="T624" s="52"/>
      <c r="U624" s="52"/>
      <c r="V624" s="52"/>
      <c r="W624" s="52"/>
      <c r="X624" s="52"/>
      <c r="Y624" s="52"/>
      <c r="Z624" s="52"/>
    </row>
    <row r="625" spans="1:26" ht="15.75" customHeight="1">
      <c r="A625" s="52"/>
      <c r="B625" s="154"/>
      <c r="C625" s="52"/>
      <c r="D625" s="52"/>
      <c r="E625" s="53"/>
      <c r="F625" s="52"/>
      <c r="G625" s="52"/>
      <c r="H625" s="52"/>
      <c r="I625" s="52"/>
      <c r="J625" s="52"/>
      <c r="K625" s="52"/>
      <c r="L625" s="52"/>
      <c r="M625" s="52"/>
      <c r="N625" s="52"/>
      <c r="O625" s="52"/>
      <c r="P625" s="52"/>
      <c r="Q625" s="52"/>
      <c r="R625" s="52"/>
      <c r="S625" s="52"/>
      <c r="T625" s="52"/>
      <c r="U625" s="52"/>
      <c r="V625" s="52"/>
      <c r="W625" s="52"/>
      <c r="X625" s="52"/>
      <c r="Y625" s="52"/>
      <c r="Z625" s="52"/>
    </row>
    <row r="626" spans="1:26" ht="15.75" customHeight="1">
      <c r="A626" s="52"/>
      <c r="B626" s="154"/>
      <c r="C626" s="52"/>
      <c r="D626" s="52"/>
      <c r="E626" s="53"/>
      <c r="F626" s="52"/>
      <c r="G626" s="52"/>
      <c r="H626" s="52"/>
      <c r="I626" s="52"/>
      <c r="J626" s="52"/>
      <c r="K626" s="52"/>
      <c r="L626" s="52"/>
      <c r="M626" s="52"/>
      <c r="N626" s="52"/>
      <c r="O626" s="52"/>
      <c r="P626" s="52"/>
      <c r="Q626" s="52"/>
      <c r="R626" s="52"/>
      <c r="S626" s="52"/>
      <c r="T626" s="52"/>
      <c r="U626" s="52"/>
      <c r="V626" s="52"/>
      <c r="W626" s="52"/>
      <c r="X626" s="52"/>
      <c r="Y626" s="52"/>
      <c r="Z626" s="52"/>
    </row>
    <row r="627" spans="1:26" ht="15.75" customHeight="1">
      <c r="A627" s="52"/>
      <c r="B627" s="154"/>
      <c r="C627" s="52"/>
      <c r="D627" s="52"/>
      <c r="E627" s="53"/>
      <c r="F627" s="52"/>
      <c r="G627" s="52"/>
      <c r="H627" s="52"/>
      <c r="I627" s="52"/>
      <c r="J627" s="52"/>
      <c r="K627" s="52"/>
      <c r="L627" s="52"/>
      <c r="M627" s="52"/>
      <c r="N627" s="52"/>
      <c r="O627" s="52"/>
      <c r="P627" s="52"/>
      <c r="Q627" s="52"/>
      <c r="R627" s="52"/>
      <c r="S627" s="52"/>
      <c r="T627" s="52"/>
      <c r="U627" s="52"/>
      <c r="V627" s="52"/>
      <c r="W627" s="52"/>
      <c r="X627" s="52"/>
      <c r="Y627" s="52"/>
      <c r="Z627" s="52"/>
    </row>
    <row r="628" spans="1:26" ht="15.75" customHeight="1">
      <c r="A628" s="52"/>
      <c r="B628" s="154"/>
      <c r="C628" s="52"/>
      <c r="D628" s="52"/>
      <c r="E628" s="53"/>
      <c r="F628" s="52"/>
      <c r="G628" s="52"/>
      <c r="H628" s="52"/>
      <c r="I628" s="52"/>
      <c r="J628" s="52"/>
      <c r="K628" s="52"/>
      <c r="L628" s="52"/>
      <c r="M628" s="52"/>
      <c r="N628" s="52"/>
      <c r="O628" s="52"/>
      <c r="P628" s="52"/>
      <c r="Q628" s="52"/>
      <c r="R628" s="52"/>
      <c r="S628" s="52"/>
      <c r="T628" s="52"/>
      <c r="U628" s="52"/>
      <c r="V628" s="52"/>
      <c r="W628" s="52"/>
      <c r="X628" s="52"/>
      <c r="Y628" s="52"/>
      <c r="Z628" s="52"/>
    </row>
    <row r="629" spans="1:26" ht="15.75" customHeight="1">
      <c r="A629" s="52"/>
      <c r="B629" s="154"/>
      <c r="C629" s="52"/>
      <c r="D629" s="52"/>
      <c r="E629" s="53"/>
      <c r="F629" s="52"/>
      <c r="G629" s="52"/>
      <c r="H629" s="52"/>
      <c r="I629" s="52"/>
      <c r="J629" s="52"/>
      <c r="K629" s="52"/>
      <c r="L629" s="52"/>
      <c r="M629" s="52"/>
      <c r="N629" s="52"/>
      <c r="O629" s="52"/>
      <c r="P629" s="52"/>
      <c r="Q629" s="52"/>
      <c r="R629" s="52"/>
      <c r="S629" s="52"/>
      <c r="T629" s="52"/>
      <c r="U629" s="52"/>
      <c r="V629" s="52"/>
      <c r="W629" s="52"/>
      <c r="X629" s="52"/>
      <c r="Y629" s="52"/>
      <c r="Z629" s="52"/>
    </row>
    <row r="630" spans="1:26" ht="15.75" customHeight="1">
      <c r="A630" s="52"/>
      <c r="B630" s="154"/>
      <c r="C630" s="52"/>
      <c r="D630" s="52"/>
      <c r="E630" s="53"/>
      <c r="F630" s="52"/>
      <c r="G630" s="52"/>
      <c r="H630" s="52"/>
      <c r="I630" s="52"/>
      <c r="J630" s="52"/>
      <c r="K630" s="52"/>
      <c r="L630" s="52"/>
      <c r="M630" s="52"/>
      <c r="N630" s="52"/>
      <c r="O630" s="52"/>
      <c r="P630" s="52"/>
      <c r="Q630" s="52"/>
      <c r="R630" s="52"/>
      <c r="S630" s="52"/>
      <c r="T630" s="52"/>
      <c r="U630" s="52"/>
      <c r="V630" s="52"/>
      <c r="W630" s="52"/>
      <c r="X630" s="52"/>
      <c r="Y630" s="52"/>
      <c r="Z630" s="52"/>
    </row>
    <row r="631" spans="1:26" ht="15.75" customHeight="1">
      <c r="A631" s="52"/>
      <c r="B631" s="154"/>
      <c r="C631" s="52"/>
      <c r="D631" s="52"/>
      <c r="E631" s="53"/>
      <c r="F631" s="52"/>
      <c r="G631" s="52"/>
      <c r="H631" s="52"/>
      <c r="I631" s="52"/>
      <c r="J631" s="52"/>
      <c r="K631" s="52"/>
      <c r="L631" s="52"/>
      <c r="M631" s="52"/>
      <c r="N631" s="52"/>
      <c r="O631" s="52"/>
      <c r="P631" s="52"/>
      <c r="Q631" s="52"/>
      <c r="R631" s="52"/>
      <c r="S631" s="52"/>
      <c r="T631" s="52"/>
      <c r="U631" s="52"/>
      <c r="V631" s="52"/>
      <c r="W631" s="52"/>
      <c r="X631" s="52"/>
      <c r="Y631" s="52"/>
      <c r="Z631" s="52"/>
    </row>
    <row r="632" spans="1:26" ht="15.75" customHeight="1">
      <c r="A632" s="52"/>
      <c r="B632" s="154"/>
      <c r="C632" s="52"/>
      <c r="D632" s="52"/>
      <c r="E632" s="53"/>
      <c r="F632" s="52"/>
      <c r="G632" s="52"/>
      <c r="H632" s="52"/>
      <c r="I632" s="52"/>
      <c r="J632" s="52"/>
      <c r="K632" s="52"/>
      <c r="L632" s="52"/>
      <c r="M632" s="52"/>
      <c r="N632" s="52"/>
      <c r="O632" s="52"/>
      <c r="P632" s="52"/>
      <c r="Q632" s="52"/>
      <c r="R632" s="52"/>
      <c r="S632" s="52"/>
      <c r="T632" s="52"/>
      <c r="U632" s="52"/>
      <c r="V632" s="52"/>
      <c r="W632" s="52"/>
      <c r="X632" s="52"/>
      <c r="Y632" s="52"/>
      <c r="Z632" s="52"/>
    </row>
    <row r="633" spans="1:26" ht="15.75" customHeight="1">
      <c r="A633" s="52"/>
      <c r="B633" s="154"/>
      <c r="C633" s="52"/>
      <c r="D633" s="52"/>
      <c r="E633" s="53"/>
      <c r="F633" s="52"/>
      <c r="G633" s="52"/>
      <c r="H633" s="52"/>
      <c r="I633" s="52"/>
      <c r="J633" s="52"/>
      <c r="K633" s="52"/>
      <c r="L633" s="52"/>
      <c r="M633" s="52"/>
      <c r="N633" s="52"/>
      <c r="O633" s="52"/>
      <c r="P633" s="52"/>
      <c r="Q633" s="52"/>
      <c r="R633" s="52"/>
      <c r="S633" s="52"/>
      <c r="T633" s="52"/>
      <c r="U633" s="52"/>
      <c r="V633" s="52"/>
      <c r="W633" s="52"/>
      <c r="X633" s="52"/>
      <c r="Y633" s="52"/>
      <c r="Z633" s="52"/>
    </row>
    <row r="634" spans="1:26" ht="15.75" customHeight="1">
      <c r="A634" s="52"/>
      <c r="B634" s="154"/>
      <c r="C634" s="52"/>
      <c r="D634" s="52"/>
      <c r="E634" s="53"/>
      <c r="F634" s="52"/>
      <c r="G634" s="52"/>
      <c r="H634" s="52"/>
      <c r="I634" s="52"/>
      <c r="J634" s="52"/>
      <c r="K634" s="52"/>
      <c r="L634" s="52"/>
      <c r="M634" s="52"/>
      <c r="N634" s="52"/>
      <c r="O634" s="52"/>
      <c r="P634" s="52"/>
      <c r="Q634" s="52"/>
      <c r="R634" s="52"/>
      <c r="S634" s="52"/>
      <c r="T634" s="52"/>
      <c r="U634" s="52"/>
      <c r="V634" s="52"/>
      <c r="W634" s="52"/>
      <c r="X634" s="52"/>
      <c r="Y634" s="52"/>
      <c r="Z634" s="52"/>
    </row>
    <row r="635" spans="1:26" ht="15.75" customHeight="1">
      <c r="A635" s="52"/>
      <c r="B635" s="154"/>
      <c r="C635" s="52"/>
      <c r="D635" s="52"/>
      <c r="E635" s="53"/>
      <c r="F635" s="52"/>
      <c r="G635" s="52"/>
      <c r="H635" s="52"/>
      <c r="I635" s="52"/>
      <c r="J635" s="52"/>
      <c r="K635" s="52"/>
      <c r="L635" s="52"/>
      <c r="M635" s="52"/>
      <c r="N635" s="52"/>
      <c r="O635" s="52"/>
      <c r="P635" s="52"/>
      <c r="Q635" s="52"/>
      <c r="R635" s="52"/>
      <c r="S635" s="52"/>
      <c r="T635" s="52"/>
      <c r="U635" s="52"/>
      <c r="V635" s="52"/>
      <c r="W635" s="52"/>
      <c r="X635" s="52"/>
      <c r="Y635" s="52"/>
      <c r="Z635" s="52"/>
    </row>
    <row r="636" spans="1:26" ht="15.75" customHeight="1">
      <c r="A636" s="52"/>
      <c r="B636" s="154"/>
      <c r="C636" s="52"/>
      <c r="D636" s="52"/>
      <c r="E636" s="53"/>
      <c r="F636" s="52"/>
      <c r="G636" s="52"/>
      <c r="H636" s="52"/>
      <c r="I636" s="52"/>
      <c r="J636" s="52"/>
      <c r="K636" s="52"/>
      <c r="L636" s="52"/>
      <c r="M636" s="52"/>
      <c r="N636" s="52"/>
      <c r="O636" s="52"/>
      <c r="P636" s="52"/>
      <c r="Q636" s="52"/>
      <c r="R636" s="52"/>
      <c r="S636" s="52"/>
      <c r="T636" s="52"/>
      <c r="U636" s="52"/>
      <c r="V636" s="52"/>
      <c r="W636" s="52"/>
      <c r="X636" s="52"/>
      <c r="Y636" s="52"/>
      <c r="Z636" s="52"/>
    </row>
    <row r="637" spans="1:26" ht="15.75" customHeight="1">
      <c r="A637" s="52"/>
      <c r="B637" s="154"/>
      <c r="C637" s="52"/>
      <c r="D637" s="52"/>
      <c r="E637" s="53"/>
      <c r="F637" s="52"/>
      <c r="G637" s="52"/>
      <c r="H637" s="52"/>
      <c r="I637" s="52"/>
      <c r="J637" s="52"/>
      <c r="K637" s="52"/>
      <c r="L637" s="52"/>
      <c r="M637" s="52"/>
      <c r="N637" s="52"/>
      <c r="O637" s="52"/>
      <c r="P637" s="52"/>
      <c r="Q637" s="52"/>
      <c r="R637" s="52"/>
      <c r="S637" s="52"/>
      <c r="T637" s="52"/>
      <c r="U637" s="52"/>
      <c r="V637" s="52"/>
      <c r="W637" s="52"/>
      <c r="X637" s="52"/>
      <c r="Y637" s="52"/>
      <c r="Z637" s="52"/>
    </row>
    <row r="638" spans="1:26" ht="15.75" customHeight="1">
      <c r="A638" s="52"/>
      <c r="B638" s="154"/>
      <c r="C638" s="52"/>
      <c r="D638" s="52"/>
      <c r="E638" s="53"/>
      <c r="F638" s="52"/>
      <c r="G638" s="52"/>
      <c r="H638" s="52"/>
      <c r="I638" s="52"/>
      <c r="J638" s="52"/>
      <c r="K638" s="52"/>
      <c r="L638" s="52"/>
      <c r="M638" s="52"/>
      <c r="N638" s="52"/>
      <c r="O638" s="52"/>
      <c r="P638" s="52"/>
      <c r="Q638" s="52"/>
      <c r="R638" s="52"/>
      <c r="S638" s="52"/>
      <c r="T638" s="52"/>
      <c r="U638" s="52"/>
      <c r="V638" s="52"/>
      <c r="W638" s="52"/>
      <c r="X638" s="52"/>
      <c r="Y638" s="52"/>
      <c r="Z638" s="52"/>
    </row>
    <row r="639" spans="1:26" ht="15.75" customHeight="1">
      <c r="A639" s="52"/>
      <c r="B639" s="154"/>
      <c r="C639" s="52"/>
      <c r="D639" s="52"/>
      <c r="E639" s="53"/>
      <c r="F639" s="52"/>
      <c r="G639" s="52"/>
      <c r="H639" s="52"/>
      <c r="I639" s="52"/>
      <c r="J639" s="52"/>
      <c r="K639" s="52"/>
      <c r="L639" s="52"/>
      <c r="M639" s="52"/>
      <c r="N639" s="52"/>
      <c r="O639" s="52"/>
      <c r="P639" s="52"/>
      <c r="Q639" s="52"/>
      <c r="R639" s="52"/>
      <c r="S639" s="52"/>
      <c r="T639" s="52"/>
      <c r="U639" s="52"/>
      <c r="V639" s="52"/>
      <c r="W639" s="52"/>
      <c r="X639" s="52"/>
      <c r="Y639" s="52"/>
      <c r="Z639" s="52"/>
    </row>
    <row r="640" spans="1:26" ht="15.75" customHeight="1">
      <c r="A640" s="52"/>
      <c r="B640" s="154"/>
      <c r="C640" s="52"/>
      <c r="D640" s="52"/>
      <c r="E640" s="53"/>
      <c r="F640" s="52"/>
      <c r="G640" s="52"/>
      <c r="H640" s="52"/>
      <c r="I640" s="52"/>
      <c r="J640" s="52"/>
      <c r="K640" s="52"/>
      <c r="L640" s="52"/>
      <c r="M640" s="52"/>
      <c r="N640" s="52"/>
      <c r="O640" s="52"/>
      <c r="P640" s="52"/>
      <c r="Q640" s="52"/>
      <c r="R640" s="52"/>
      <c r="S640" s="52"/>
      <c r="T640" s="52"/>
      <c r="U640" s="52"/>
      <c r="V640" s="52"/>
      <c r="W640" s="52"/>
      <c r="X640" s="52"/>
      <c r="Y640" s="52"/>
      <c r="Z640" s="52"/>
    </row>
    <row r="641" spans="1:26" ht="15.75" customHeight="1">
      <c r="A641" s="52"/>
      <c r="B641" s="154"/>
      <c r="C641" s="52"/>
      <c r="D641" s="52"/>
      <c r="E641" s="53"/>
      <c r="F641" s="52"/>
      <c r="G641" s="52"/>
      <c r="H641" s="52"/>
      <c r="I641" s="52"/>
      <c r="J641" s="52"/>
      <c r="K641" s="52"/>
      <c r="L641" s="52"/>
      <c r="M641" s="52"/>
      <c r="N641" s="52"/>
      <c r="O641" s="52"/>
      <c r="P641" s="52"/>
      <c r="Q641" s="52"/>
      <c r="R641" s="52"/>
      <c r="S641" s="52"/>
      <c r="T641" s="52"/>
      <c r="U641" s="52"/>
      <c r="V641" s="52"/>
      <c r="W641" s="52"/>
      <c r="X641" s="52"/>
      <c r="Y641" s="52"/>
      <c r="Z641" s="52"/>
    </row>
    <row r="642" spans="1:26" ht="15.75" customHeight="1">
      <c r="A642" s="52"/>
      <c r="B642" s="154"/>
      <c r="C642" s="52"/>
      <c r="D642" s="52"/>
      <c r="E642" s="53"/>
      <c r="F642" s="52"/>
      <c r="G642" s="52"/>
      <c r="H642" s="52"/>
      <c r="I642" s="52"/>
      <c r="J642" s="52"/>
      <c r="K642" s="52"/>
      <c r="L642" s="52"/>
      <c r="M642" s="52"/>
      <c r="N642" s="52"/>
      <c r="O642" s="52"/>
      <c r="P642" s="52"/>
      <c r="Q642" s="52"/>
      <c r="R642" s="52"/>
      <c r="S642" s="52"/>
      <c r="T642" s="52"/>
      <c r="U642" s="52"/>
      <c r="V642" s="52"/>
      <c r="W642" s="52"/>
      <c r="X642" s="52"/>
      <c r="Y642" s="52"/>
      <c r="Z642" s="52"/>
    </row>
    <row r="643" spans="1:26" ht="15.75" customHeight="1">
      <c r="A643" s="52"/>
      <c r="B643" s="154"/>
      <c r="C643" s="52"/>
      <c r="D643" s="52"/>
      <c r="E643" s="53"/>
      <c r="F643" s="52"/>
      <c r="G643" s="52"/>
      <c r="H643" s="52"/>
      <c r="I643" s="52"/>
      <c r="J643" s="52"/>
      <c r="K643" s="52"/>
      <c r="L643" s="52"/>
      <c r="M643" s="52"/>
      <c r="N643" s="52"/>
      <c r="O643" s="52"/>
      <c r="P643" s="52"/>
      <c r="Q643" s="52"/>
      <c r="R643" s="52"/>
      <c r="S643" s="52"/>
      <c r="T643" s="52"/>
      <c r="U643" s="52"/>
      <c r="V643" s="52"/>
      <c r="W643" s="52"/>
      <c r="X643" s="52"/>
      <c r="Y643" s="52"/>
      <c r="Z643" s="52"/>
    </row>
    <row r="644" spans="1:26" ht="15.75" customHeight="1">
      <c r="A644" s="52"/>
      <c r="B644" s="154"/>
      <c r="C644" s="52"/>
      <c r="D644" s="52"/>
      <c r="E644" s="53"/>
      <c r="F644" s="52"/>
      <c r="G644" s="52"/>
      <c r="H644" s="52"/>
      <c r="I644" s="52"/>
      <c r="J644" s="52"/>
      <c r="K644" s="52"/>
      <c r="L644" s="52"/>
      <c r="M644" s="52"/>
      <c r="N644" s="52"/>
      <c r="O644" s="52"/>
      <c r="P644" s="52"/>
      <c r="Q644" s="52"/>
      <c r="R644" s="52"/>
      <c r="S644" s="52"/>
      <c r="T644" s="52"/>
      <c r="U644" s="52"/>
      <c r="V644" s="52"/>
      <c r="W644" s="52"/>
      <c r="X644" s="52"/>
      <c r="Y644" s="52"/>
      <c r="Z644" s="52"/>
    </row>
    <row r="645" spans="1:26" ht="15.75" customHeight="1">
      <c r="A645" s="52"/>
      <c r="B645" s="154"/>
      <c r="C645" s="52"/>
      <c r="D645" s="52"/>
      <c r="E645" s="53"/>
      <c r="F645" s="52"/>
      <c r="G645" s="52"/>
      <c r="H645" s="52"/>
      <c r="I645" s="52"/>
      <c r="J645" s="52"/>
      <c r="K645" s="52"/>
      <c r="L645" s="52"/>
      <c r="M645" s="52"/>
      <c r="N645" s="52"/>
      <c r="O645" s="52"/>
      <c r="P645" s="52"/>
      <c r="Q645" s="52"/>
      <c r="R645" s="52"/>
      <c r="S645" s="52"/>
      <c r="T645" s="52"/>
      <c r="U645" s="52"/>
      <c r="V645" s="52"/>
      <c r="W645" s="52"/>
      <c r="X645" s="52"/>
      <c r="Y645" s="52"/>
      <c r="Z645" s="52"/>
    </row>
    <row r="646" spans="1:26" ht="15.75" customHeight="1">
      <c r="A646" s="52"/>
      <c r="B646" s="154"/>
      <c r="C646" s="52"/>
      <c r="D646" s="52"/>
      <c r="E646" s="53"/>
      <c r="F646" s="52"/>
      <c r="G646" s="52"/>
      <c r="H646" s="52"/>
      <c r="I646" s="52"/>
      <c r="J646" s="52"/>
      <c r="K646" s="52"/>
      <c r="L646" s="52"/>
      <c r="M646" s="52"/>
      <c r="N646" s="52"/>
      <c r="O646" s="52"/>
      <c r="P646" s="52"/>
      <c r="Q646" s="52"/>
      <c r="R646" s="52"/>
      <c r="S646" s="52"/>
      <c r="T646" s="52"/>
      <c r="U646" s="52"/>
      <c r="V646" s="52"/>
      <c r="W646" s="52"/>
      <c r="X646" s="52"/>
      <c r="Y646" s="52"/>
      <c r="Z646" s="52"/>
    </row>
    <row r="647" spans="1:26" ht="15.75" customHeight="1">
      <c r="A647" s="52"/>
      <c r="B647" s="154"/>
      <c r="C647" s="52"/>
      <c r="D647" s="52"/>
      <c r="E647" s="53"/>
      <c r="F647" s="52"/>
      <c r="G647" s="52"/>
      <c r="H647" s="52"/>
      <c r="I647" s="52"/>
      <c r="J647" s="52"/>
      <c r="K647" s="52"/>
      <c r="L647" s="52"/>
      <c r="M647" s="52"/>
      <c r="N647" s="52"/>
      <c r="O647" s="52"/>
      <c r="P647" s="52"/>
      <c r="Q647" s="52"/>
      <c r="R647" s="52"/>
      <c r="S647" s="52"/>
      <c r="T647" s="52"/>
      <c r="U647" s="52"/>
      <c r="V647" s="52"/>
      <c r="W647" s="52"/>
      <c r="X647" s="52"/>
      <c r="Y647" s="52"/>
      <c r="Z647" s="52"/>
    </row>
    <row r="648" spans="1:26" ht="15.75" customHeight="1">
      <c r="A648" s="52"/>
      <c r="B648" s="154"/>
      <c r="C648" s="52"/>
      <c r="D648" s="52"/>
      <c r="E648" s="53"/>
      <c r="F648" s="52"/>
      <c r="G648" s="52"/>
      <c r="H648" s="52"/>
      <c r="I648" s="52"/>
      <c r="J648" s="52"/>
      <c r="K648" s="52"/>
      <c r="L648" s="52"/>
      <c r="M648" s="52"/>
      <c r="N648" s="52"/>
      <c r="O648" s="52"/>
      <c r="P648" s="52"/>
      <c r="Q648" s="52"/>
      <c r="R648" s="52"/>
      <c r="S648" s="52"/>
      <c r="T648" s="52"/>
      <c r="U648" s="52"/>
      <c r="V648" s="52"/>
      <c r="W648" s="52"/>
      <c r="X648" s="52"/>
      <c r="Y648" s="52"/>
      <c r="Z648" s="52"/>
    </row>
    <row r="649" spans="1:26" ht="15.75" customHeight="1">
      <c r="A649" s="52"/>
      <c r="B649" s="154"/>
      <c r="C649" s="52"/>
      <c r="D649" s="52"/>
      <c r="E649" s="53"/>
      <c r="F649" s="52"/>
      <c r="G649" s="52"/>
      <c r="H649" s="52"/>
      <c r="I649" s="52"/>
      <c r="J649" s="52"/>
      <c r="K649" s="52"/>
      <c r="L649" s="52"/>
      <c r="M649" s="52"/>
      <c r="N649" s="52"/>
      <c r="O649" s="52"/>
      <c r="P649" s="52"/>
      <c r="Q649" s="52"/>
      <c r="R649" s="52"/>
      <c r="S649" s="52"/>
      <c r="T649" s="52"/>
      <c r="U649" s="52"/>
      <c r="V649" s="52"/>
      <c r="W649" s="52"/>
      <c r="X649" s="52"/>
      <c r="Y649" s="52"/>
      <c r="Z649" s="52"/>
    </row>
    <row r="650" spans="1:26" ht="15.75" customHeight="1">
      <c r="A650" s="52"/>
      <c r="B650" s="154"/>
      <c r="C650" s="52"/>
      <c r="D650" s="52"/>
      <c r="E650" s="53"/>
      <c r="F650" s="52"/>
      <c r="G650" s="52"/>
      <c r="H650" s="52"/>
      <c r="I650" s="52"/>
      <c r="J650" s="52"/>
      <c r="K650" s="52"/>
      <c r="L650" s="52"/>
      <c r="M650" s="52"/>
      <c r="N650" s="52"/>
      <c r="O650" s="52"/>
      <c r="P650" s="52"/>
      <c r="Q650" s="52"/>
      <c r="R650" s="52"/>
      <c r="S650" s="52"/>
      <c r="T650" s="52"/>
      <c r="U650" s="52"/>
      <c r="V650" s="52"/>
      <c r="W650" s="52"/>
      <c r="X650" s="52"/>
      <c r="Y650" s="52"/>
      <c r="Z650" s="52"/>
    </row>
    <row r="651" spans="1:26" ht="15.75" customHeight="1">
      <c r="A651" s="52"/>
      <c r="B651" s="154"/>
      <c r="C651" s="52"/>
      <c r="D651" s="52"/>
      <c r="E651" s="53"/>
      <c r="F651" s="52"/>
      <c r="G651" s="52"/>
      <c r="H651" s="52"/>
      <c r="I651" s="52"/>
      <c r="J651" s="52"/>
      <c r="K651" s="52"/>
      <c r="L651" s="52"/>
      <c r="M651" s="52"/>
      <c r="N651" s="52"/>
      <c r="O651" s="52"/>
      <c r="P651" s="52"/>
      <c r="Q651" s="52"/>
      <c r="R651" s="52"/>
      <c r="S651" s="52"/>
      <c r="T651" s="52"/>
      <c r="U651" s="52"/>
      <c r="V651" s="52"/>
      <c r="W651" s="52"/>
      <c r="X651" s="52"/>
      <c r="Y651" s="52"/>
      <c r="Z651" s="52"/>
    </row>
    <row r="652" spans="1:26" ht="15.75" customHeight="1">
      <c r="A652" s="52"/>
      <c r="B652" s="154"/>
      <c r="C652" s="52"/>
      <c r="D652" s="52"/>
      <c r="E652" s="53"/>
      <c r="F652" s="52"/>
      <c r="G652" s="52"/>
      <c r="H652" s="52"/>
      <c r="I652" s="52"/>
      <c r="J652" s="52"/>
      <c r="K652" s="52"/>
      <c r="L652" s="52"/>
      <c r="M652" s="52"/>
      <c r="N652" s="52"/>
      <c r="O652" s="52"/>
      <c r="P652" s="52"/>
      <c r="Q652" s="52"/>
      <c r="R652" s="52"/>
      <c r="S652" s="52"/>
      <c r="T652" s="52"/>
      <c r="U652" s="52"/>
      <c r="V652" s="52"/>
      <c r="W652" s="52"/>
      <c r="X652" s="52"/>
      <c r="Y652" s="52"/>
      <c r="Z652" s="52"/>
    </row>
    <row r="653" spans="1:26" ht="15.75" customHeight="1">
      <c r="A653" s="52"/>
      <c r="B653" s="154"/>
      <c r="C653" s="52"/>
      <c r="D653" s="52"/>
      <c r="E653" s="53"/>
      <c r="F653" s="52"/>
      <c r="G653" s="52"/>
      <c r="H653" s="52"/>
      <c r="I653" s="52"/>
      <c r="J653" s="52"/>
      <c r="K653" s="52"/>
      <c r="L653" s="52"/>
      <c r="M653" s="52"/>
      <c r="N653" s="52"/>
      <c r="O653" s="52"/>
      <c r="P653" s="52"/>
      <c r="Q653" s="52"/>
      <c r="R653" s="52"/>
      <c r="S653" s="52"/>
      <c r="T653" s="52"/>
      <c r="U653" s="52"/>
      <c r="V653" s="52"/>
      <c r="W653" s="52"/>
      <c r="X653" s="52"/>
      <c r="Y653" s="52"/>
      <c r="Z653" s="52"/>
    </row>
    <row r="654" spans="1:26" ht="15.75" customHeight="1">
      <c r="A654" s="52"/>
      <c r="B654" s="154"/>
      <c r="C654" s="52"/>
      <c r="D654" s="52"/>
      <c r="E654" s="53"/>
      <c r="F654" s="52"/>
      <c r="G654" s="52"/>
      <c r="H654" s="52"/>
      <c r="I654" s="52"/>
      <c r="J654" s="52"/>
      <c r="K654" s="52"/>
      <c r="L654" s="52"/>
      <c r="M654" s="52"/>
      <c r="N654" s="52"/>
      <c r="O654" s="52"/>
      <c r="P654" s="52"/>
      <c r="Q654" s="52"/>
      <c r="R654" s="52"/>
      <c r="S654" s="52"/>
      <c r="T654" s="52"/>
      <c r="U654" s="52"/>
      <c r="V654" s="52"/>
      <c r="W654" s="52"/>
      <c r="X654" s="52"/>
      <c r="Y654" s="52"/>
      <c r="Z654" s="52"/>
    </row>
    <row r="655" spans="1:26" ht="15.75" customHeight="1">
      <c r="A655" s="52"/>
      <c r="B655" s="154"/>
      <c r="C655" s="52"/>
      <c r="D655" s="52"/>
      <c r="E655" s="53"/>
      <c r="F655" s="52"/>
      <c r="G655" s="52"/>
      <c r="H655" s="52"/>
      <c r="I655" s="52"/>
      <c r="J655" s="52"/>
      <c r="K655" s="52"/>
      <c r="L655" s="52"/>
      <c r="M655" s="52"/>
      <c r="N655" s="52"/>
      <c r="O655" s="52"/>
      <c r="P655" s="52"/>
      <c r="Q655" s="52"/>
      <c r="R655" s="52"/>
      <c r="S655" s="52"/>
      <c r="T655" s="52"/>
      <c r="U655" s="52"/>
      <c r="V655" s="52"/>
      <c r="W655" s="52"/>
      <c r="X655" s="52"/>
      <c r="Y655" s="52"/>
      <c r="Z655" s="52"/>
    </row>
    <row r="656" spans="1:26" ht="15.75" customHeight="1">
      <c r="A656" s="52"/>
      <c r="B656" s="154"/>
      <c r="C656" s="52"/>
      <c r="D656" s="52"/>
      <c r="E656" s="53"/>
      <c r="F656" s="52"/>
      <c r="G656" s="52"/>
      <c r="H656" s="52"/>
      <c r="I656" s="52"/>
      <c r="J656" s="52"/>
      <c r="K656" s="52"/>
      <c r="L656" s="52"/>
      <c r="M656" s="52"/>
      <c r="N656" s="52"/>
      <c r="O656" s="52"/>
      <c r="P656" s="52"/>
      <c r="Q656" s="52"/>
      <c r="R656" s="52"/>
      <c r="S656" s="52"/>
      <c r="T656" s="52"/>
      <c r="U656" s="52"/>
      <c r="V656" s="52"/>
      <c r="W656" s="52"/>
      <c r="X656" s="52"/>
      <c r="Y656" s="52"/>
      <c r="Z656" s="52"/>
    </row>
    <row r="657" spans="1:26" ht="15.75" customHeight="1">
      <c r="A657" s="52"/>
      <c r="B657" s="154"/>
      <c r="C657" s="52"/>
      <c r="D657" s="52"/>
      <c r="E657" s="53"/>
      <c r="F657" s="52"/>
      <c r="G657" s="52"/>
      <c r="H657" s="52"/>
      <c r="I657" s="52"/>
      <c r="J657" s="52"/>
      <c r="K657" s="52"/>
      <c r="L657" s="52"/>
      <c r="M657" s="52"/>
      <c r="N657" s="52"/>
      <c r="O657" s="52"/>
      <c r="P657" s="52"/>
      <c r="Q657" s="52"/>
      <c r="R657" s="52"/>
      <c r="S657" s="52"/>
      <c r="T657" s="52"/>
      <c r="U657" s="52"/>
      <c r="V657" s="52"/>
      <c r="W657" s="52"/>
      <c r="X657" s="52"/>
      <c r="Y657" s="52"/>
      <c r="Z657" s="52"/>
    </row>
    <row r="658" spans="1:26" ht="15.75" customHeight="1">
      <c r="A658" s="52"/>
      <c r="B658" s="154"/>
      <c r="C658" s="52"/>
      <c r="D658" s="52"/>
      <c r="E658" s="53"/>
      <c r="F658" s="52"/>
      <c r="G658" s="52"/>
      <c r="H658" s="52"/>
      <c r="I658" s="52"/>
      <c r="J658" s="52"/>
      <c r="K658" s="52"/>
      <c r="L658" s="52"/>
      <c r="M658" s="52"/>
      <c r="N658" s="52"/>
      <c r="O658" s="52"/>
      <c r="P658" s="52"/>
      <c r="Q658" s="52"/>
      <c r="R658" s="52"/>
      <c r="S658" s="52"/>
      <c r="T658" s="52"/>
      <c r="U658" s="52"/>
      <c r="V658" s="52"/>
      <c r="W658" s="52"/>
      <c r="X658" s="52"/>
      <c r="Y658" s="52"/>
      <c r="Z658" s="52"/>
    </row>
    <row r="659" spans="1:26" ht="15.75" customHeight="1">
      <c r="A659" s="52"/>
      <c r="B659" s="154"/>
      <c r="C659" s="52"/>
      <c r="D659" s="52"/>
      <c r="E659" s="53"/>
      <c r="F659" s="52"/>
      <c r="G659" s="52"/>
      <c r="H659" s="52"/>
      <c r="I659" s="52"/>
      <c r="J659" s="52"/>
      <c r="K659" s="52"/>
      <c r="L659" s="52"/>
      <c r="M659" s="52"/>
      <c r="N659" s="52"/>
      <c r="O659" s="52"/>
      <c r="P659" s="52"/>
      <c r="Q659" s="52"/>
      <c r="R659" s="52"/>
      <c r="S659" s="52"/>
      <c r="T659" s="52"/>
      <c r="U659" s="52"/>
      <c r="V659" s="52"/>
      <c r="W659" s="52"/>
      <c r="X659" s="52"/>
      <c r="Y659" s="52"/>
      <c r="Z659" s="52"/>
    </row>
    <row r="660" spans="1:26" ht="15.75" customHeight="1">
      <c r="A660" s="52"/>
      <c r="B660" s="154"/>
      <c r="C660" s="52"/>
      <c r="D660" s="52"/>
      <c r="E660" s="53"/>
      <c r="F660" s="52"/>
      <c r="G660" s="52"/>
      <c r="H660" s="52"/>
      <c r="I660" s="52"/>
      <c r="J660" s="52"/>
      <c r="K660" s="52"/>
      <c r="L660" s="52"/>
      <c r="M660" s="52"/>
      <c r="N660" s="52"/>
      <c r="O660" s="52"/>
      <c r="P660" s="52"/>
      <c r="Q660" s="52"/>
      <c r="R660" s="52"/>
      <c r="S660" s="52"/>
      <c r="T660" s="52"/>
      <c r="U660" s="52"/>
      <c r="V660" s="52"/>
      <c r="W660" s="52"/>
      <c r="X660" s="52"/>
      <c r="Y660" s="52"/>
      <c r="Z660" s="52"/>
    </row>
    <row r="661" spans="1:26" ht="15.75" customHeight="1">
      <c r="A661" s="52"/>
      <c r="B661" s="154"/>
      <c r="C661" s="52"/>
      <c r="D661" s="52"/>
      <c r="E661" s="53"/>
      <c r="F661" s="52"/>
      <c r="G661" s="52"/>
      <c r="H661" s="52"/>
      <c r="I661" s="52"/>
      <c r="J661" s="52"/>
      <c r="K661" s="52"/>
      <c r="L661" s="52"/>
      <c r="M661" s="52"/>
      <c r="N661" s="52"/>
      <c r="O661" s="52"/>
      <c r="P661" s="52"/>
      <c r="Q661" s="52"/>
      <c r="R661" s="52"/>
      <c r="S661" s="52"/>
      <c r="T661" s="52"/>
      <c r="U661" s="52"/>
      <c r="V661" s="52"/>
      <c r="W661" s="52"/>
      <c r="X661" s="52"/>
      <c r="Y661" s="52"/>
      <c r="Z661" s="52"/>
    </row>
    <row r="662" spans="1:26" ht="15.75" customHeight="1">
      <c r="A662" s="52"/>
      <c r="B662" s="154"/>
      <c r="C662" s="52"/>
      <c r="D662" s="52"/>
      <c r="E662" s="53"/>
      <c r="F662" s="52"/>
      <c r="G662" s="52"/>
      <c r="H662" s="52"/>
      <c r="I662" s="52"/>
      <c r="J662" s="52"/>
      <c r="K662" s="52"/>
      <c r="L662" s="52"/>
      <c r="M662" s="52"/>
      <c r="N662" s="52"/>
      <c r="O662" s="52"/>
      <c r="P662" s="52"/>
      <c r="Q662" s="52"/>
      <c r="R662" s="52"/>
      <c r="S662" s="52"/>
      <c r="T662" s="52"/>
      <c r="U662" s="52"/>
      <c r="V662" s="52"/>
      <c r="W662" s="52"/>
      <c r="X662" s="52"/>
      <c r="Y662" s="52"/>
      <c r="Z662" s="52"/>
    </row>
    <row r="663" spans="1:26" ht="15.75" customHeight="1">
      <c r="A663" s="52"/>
      <c r="B663" s="154"/>
      <c r="C663" s="52"/>
      <c r="D663" s="52"/>
      <c r="E663" s="53"/>
      <c r="F663" s="52"/>
      <c r="G663" s="52"/>
      <c r="H663" s="52"/>
      <c r="I663" s="52"/>
      <c r="J663" s="52"/>
      <c r="K663" s="52"/>
      <c r="L663" s="52"/>
      <c r="M663" s="52"/>
      <c r="N663" s="52"/>
      <c r="O663" s="52"/>
      <c r="P663" s="52"/>
      <c r="Q663" s="52"/>
      <c r="R663" s="52"/>
      <c r="S663" s="52"/>
      <c r="T663" s="52"/>
      <c r="U663" s="52"/>
      <c r="V663" s="52"/>
      <c r="W663" s="52"/>
      <c r="X663" s="52"/>
      <c r="Y663" s="52"/>
      <c r="Z663" s="52"/>
    </row>
    <row r="664" spans="1:26" ht="15.75" customHeight="1">
      <c r="A664" s="52"/>
      <c r="B664" s="154"/>
      <c r="C664" s="52"/>
      <c r="D664" s="52"/>
      <c r="E664" s="53"/>
      <c r="F664" s="52"/>
      <c r="G664" s="52"/>
      <c r="H664" s="52"/>
      <c r="I664" s="52"/>
      <c r="J664" s="52"/>
      <c r="K664" s="52"/>
      <c r="L664" s="52"/>
      <c r="M664" s="52"/>
      <c r="N664" s="52"/>
      <c r="O664" s="52"/>
      <c r="P664" s="52"/>
      <c r="Q664" s="52"/>
      <c r="R664" s="52"/>
      <c r="S664" s="52"/>
      <c r="T664" s="52"/>
      <c r="U664" s="52"/>
      <c r="V664" s="52"/>
      <c r="W664" s="52"/>
      <c r="X664" s="52"/>
      <c r="Y664" s="52"/>
      <c r="Z664" s="52"/>
    </row>
    <row r="665" spans="1:26" ht="15.75" customHeight="1">
      <c r="A665" s="52"/>
      <c r="B665" s="154"/>
      <c r="C665" s="52"/>
      <c r="D665" s="52"/>
      <c r="E665" s="53"/>
      <c r="F665" s="52"/>
      <c r="G665" s="52"/>
      <c r="H665" s="52"/>
      <c r="I665" s="52"/>
      <c r="J665" s="52"/>
      <c r="K665" s="52"/>
      <c r="L665" s="52"/>
      <c r="M665" s="52"/>
      <c r="N665" s="52"/>
      <c r="O665" s="52"/>
      <c r="P665" s="52"/>
      <c r="Q665" s="52"/>
      <c r="R665" s="52"/>
      <c r="S665" s="52"/>
      <c r="T665" s="52"/>
      <c r="U665" s="52"/>
      <c r="V665" s="52"/>
      <c r="W665" s="52"/>
      <c r="X665" s="52"/>
      <c r="Y665" s="52"/>
      <c r="Z665" s="52"/>
    </row>
    <row r="666" spans="1:26" ht="15.75" customHeight="1">
      <c r="A666" s="52"/>
      <c r="B666" s="154"/>
      <c r="C666" s="52"/>
      <c r="D666" s="52"/>
      <c r="E666" s="53"/>
      <c r="F666" s="52"/>
      <c r="G666" s="52"/>
      <c r="H666" s="52"/>
      <c r="I666" s="52"/>
      <c r="J666" s="52"/>
      <c r="K666" s="52"/>
      <c r="L666" s="52"/>
      <c r="M666" s="52"/>
      <c r="N666" s="52"/>
      <c r="O666" s="52"/>
      <c r="P666" s="52"/>
      <c r="Q666" s="52"/>
      <c r="R666" s="52"/>
      <c r="S666" s="52"/>
      <c r="T666" s="52"/>
      <c r="U666" s="52"/>
      <c r="V666" s="52"/>
      <c r="W666" s="52"/>
      <c r="X666" s="52"/>
      <c r="Y666" s="52"/>
      <c r="Z666" s="52"/>
    </row>
    <row r="667" spans="1:26" ht="15.75" customHeight="1">
      <c r="A667" s="52"/>
      <c r="B667" s="154"/>
      <c r="C667" s="52"/>
      <c r="D667" s="52"/>
      <c r="E667" s="53"/>
      <c r="F667" s="52"/>
      <c r="G667" s="52"/>
      <c r="H667" s="52"/>
      <c r="I667" s="52"/>
      <c r="J667" s="52"/>
      <c r="K667" s="52"/>
      <c r="L667" s="52"/>
      <c r="M667" s="52"/>
      <c r="N667" s="52"/>
      <c r="O667" s="52"/>
      <c r="P667" s="52"/>
      <c r="Q667" s="52"/>
      <c r="R667" s="52"/>
      <c r="S667" s="52"/>
      <c r="T667" s="52"/>
      <c r="U667" s="52"/>
      <c r="V667" s="52"/>
      <c r="W667" s="52"/>
      <c r="X667" s="52"/>
      <c r="Y667" s="52"/>
      <c r="Z667" s="52"/>
    </row>
    <row r="668" spans="1:26" ht="15.75" customHeight="1">
      <c r="A668" s="52"/>
      <c r="B668" s="154"/>
      <c r="C668" s="52"/>
      <c r="D668" s="52"/>
      <c r="E668" s="53"/>
      <c r="F668" s="52"/>
      <c r="G668" s="52"/>
      <c r="H668" s="52"/>
      <c r="I668" s="52"/>
      <c r="J668" s="52"/>
      <c r="K668" s="52"/>
      <c r="L668" s="52"/>
      <c r="M668" s="52"/>
      <c r="N668" s="52"/>
      <c r="O668" s="52"/>
      <c r="P668" s="52"/>
      <c r="Q668" s="52"/>
      <c r="R668" s="52"/>
      <c r="S668" s="52"/>
      <c r="T668" s="52"/>
      <c r="U668" s="52"/>
      <c r="V668" s="52"/>
      <c r="W668" s="52"/>
      <c r="X668" s="52"/>
      <c r="Y668" s="52"/>
      <c r="Z668" s="52"/>
    </row>
    <row r="669" spans="1:26" ht="15.75" customHeight="1">
      <c r="A669" s="52"/>
      <c r="B669" s="154"/>
      <c r="C669" s="52"/>
      <c r="D669" s="52"/>
      <c r="E669" s="53"/>
      <c r="F669" s="52"/>
      <c r="G669" s="52"/>
      <c r="H669" s="52"/>
      <c r="I669" s="52"/>
      <c r="J669" s="52"/>
      <c r="K669" s="52"/>
      <c r="L669" s="52"/>
      <c r="M669" s="52"/>
      <c r="N669" s="52"/>
      <c r="O669" s="52"/>
      <c r="P669" s="52"/>
      <c r="Q669" s="52"/>
      <c r="R669" s="52"/>
      <c r="S669" s="52"/>
      <c r="T669" s="52"/>
      <c r="U669" s="52"/>
      <c r="V669" s="52"/>
      <c r="W669" s="52"/>
      <c r="X669" s="52"/>
      <c r="Y669" s="52"/>
      <c r="Z669" s="52"/>
    </row>
    <row r="670" spans="1:26" ht="15.75" customHeight="1">
      <c r="A670" s="52"/>
      <c r="B670" s="154"/>
      <c r="C670" s="52"/>
      <c r="D670" s="52"/>
      <c r="E670" s="53"/>
      <c r="F670" s="52"/>
      <c r="G670" s="52"/>
      <c r="H670" s="52"/>
      <c r="I670" s="52"/>
      <c r="J670" s="52"/>
      <c r="K670" s="52"/>
      <c r="L670" s="52"/>
      <c r="M670" s="52"/>
      <c r="N670" s="52"/>
      <c r="O670" s="52"/>
      <c r="P670" s="52"/>
      <c r="Q670" s="52"/>
      <c r="R670" s="52"/>
      <c r="S670" s="52"/>
      <c r="T670" s="52"/>
      <c r="U670" s="52"/>
      <c r="V670" s="52"/>
      <c r="W670" s="52"/>
      <c r="X670" s="52"/>
      <c r="Y670" s="52"/>
      <c r="Z670" s="52"/>
    </row>
    <row r="671" spans="1:26" ht="15.75" customHeight="1">
      <c r="A671" s="52"/>
      <c r="B671" s="154"/>
      <c r="C671" s="52"/>
      <c r="D671" s="52"/>
      <c r="E671" s="53"/>
      <c r="F671" s="52"/>
      <c r="G671" s="52"/>
      <c r="H671" s="52"/>
      <c r="I671" s="52"/>
      <c r="J671" s="52"/>
      <c r="K671" s="52"/>
      <c r="L671" s="52"/>
      <c r="M671" s="52"/>
      <c r="N671" s="52"/>
      <c r="O671" s="52"/>
      <c r="P671" s="52"/>
      <c r="Q671" s="52"/>
      <c r="R671" s="52"/>
      <c r="S671" s="52"/>
      <c r="T671" s="52"/>
      <c r="U671" s="52"/>
      <c r="V671" s="52"/>
      <c r="W671" s="52"/>
      <c r="X671" s="52"/>
      <c r="Y671" s="52"/>
      <c r="Z671" s="52"/>
    </row>
    <row r="672" spans="1:26" ht="15.75" customHeight="1">
      <c r="A672" s="52"/>
      <c r="B672" s="154"/>
      <c r="C672" s="52"/>
      <c r="D672" s="52"/>
      <c r="E672" s="53"/>
      <c r="F672" s="52"/>
      <c r="G672" s="52"/>
      <c r="H672" s="52"/>
      <c r="I672" s="52"/>
      <c r="J672" s="52"/>
      <c r="K672" s="52"/>
      <c r="L672" s="52"/>
      <c r="M672" s="52"/>
      <c r="N672" s="52"/>
      <c r="O672" s="52"/>
      <c r="P672" s="52"/>
      <c r="Q672" s="52"/>
      <c r="R672" s="52"/>
      <c r="S672" s="52"/>
      <c r="T672" s="52"/>
      <c r="U672" s="52"/>
      <c r="V672" s="52"/>
      <c r="W672" s="52"/>
      <c r="X672" s="52"/>
      <c r="Y672" s="52"/>
      <c r="Z672" s="52"/>
    </row>
    <row r="673" spans="1:26" ht="15.75" customHeight="1">
      <c r="A673" s="52"/>
      <c r="B673" s="154"/>
      <c r="C673" s="52"/>
      <c r="D673" s="52"/>
      <c r="E673" s="53"/>
      <c r="F673" s="52"/>
      <c r="G673" s="52"/>
      <c r="H673" s="52"/>
      <c r="I673" s="52"/>
      <c r="J673" s="52"/>
      <c r="K673" s="52"/>
      <c r="L673" s="52"/>
      <c r="M673" s="52"/>
      <c r="N673" s="52"/>
      <c r="O673" s="52"/>
      <c r="P673" s="52"/>
      <c r="Q673" s="52"/>
      <c r="R673" s="52"/>
      <c r="S673" s="52"/>
      <c r="T673" s="52"/>
      <c r="U673" s="52"/>
      <c r="V673" s="52"/>
      <c r="W673" s="52"/>
      <c r="X673" s="52"/>
      <c r="Y673" s="52"/>
      <c r="Z673" s="52"/>
    </row>
    <row r="674" spans="1:26" ht="15.75" customHeight="1">
      <c r="A674" s="52"/>
      <c r="B674" s="154"/>
      <c r="C674" s="52"/>
      <c r="D674" s="52"/>
      <c r="E674" s="53"/>
      <c r="F674" s="52"/>
      <c r="G674" s="52"/>
      <c r="H674" s="52"/>
      <c r="I674" s="52"/>
      <c r="J674" s="52"/>
      <c r="K674" s="52"/>
      <c r="L674" s="52"/>
      <c r="M674" s="52"/>
      <c r="N674" s="52"/>
      <c r="O674" s="52"/>
      <c r="P674" s="52"/>
      <c r="Q674" s="52"/>
      <c r="R674" s="52"/>
      <c r="S674" s="52"/>
      <c r="T674" s="52"/>
      <c r="U674" s="52"/>
      <c r="V674" s="52"/>
      <c r="W674" s="52"/>
      <c r="X674" s="52"/>
      <c r="Y674" s="52"/>
      <c r="Z674" s="52"/>
    </row>
    <row r="675" spans="1:26" ht="15.75" customHeight="1">
      <c r="A675" s="52"/>
      <c r="B675" s="154"/>
      <c r="C675" s="52"/>
      <c r="D675" s="52"/>
      <c r="E675" s="53"/>
      <c r="F675" s="52"/>
      <c r="G675" s="52"/>
      <c r="H675" s="52"/>
      <c r="I675" s="52"/>
      <c r="J675" s="52"/>
      <c r="K675" s="52"/>
      <c r="L675" s="52"/>
      <c r="M675" s="52"/>
      <c r="N675" s="52"/>
      <c r="O675" s="52"/>
      <c r="P675" s="52"/>
      <c r="Q675" s="52"/>
      <c r="R675" s="52"/>
      <c r="S675" s="52"/>
      <c r="T675" s="52"/>
      <c r="U675" s="52"/>
      <c r="V675" s="52"/>
      <c r="W675" s="52"/>
      <c r="X675" s="52"/>
      <c r="Y675" s="52"/>
      <c r="Z675" s="52"/>
    </row>
    <row r="676" spans="1:26" ht="15.75" customHeight="1">
      <c r="A676" s="52"/>
      <c r="B676" s="154"/>
      <c r="C676" s="52"/>
      <c r="D676" s="52"/>
      <c r="E676" s="53"/>
      <c r="F676" s="52"/>
      <c r="G676" s="52"/>
      <c r="H676" s="52"/>
      <c r="I676" s="52"/>
      <c r="J676" s="52"/>
      <c r="K676" s="52"/>
      <c r="L676" s="52"/>
      <c r="M676" s="52"/>
      <c r="N676" s="52"/>
      <c r="O676" s="52"/>
      <c r="P676" s="52"/>
      <c r="Q676" s="52"/>
      <c r="R676" s="52"/>
      <c r="S676" s="52"/>
      <c r="T676" s="52"/>
      <c r="U676" s="52"/>
      <c r="V676" s="52"/>
      <c r="W676" s="52"/>
      <c r="X676" s="52"/>
      <c r="Y676" s="52"/>
      <c r="Z676" s="52"/>
    </row>
    <row r="677" spans="1:26" ht="15.75" customHeight="1">
      <c r="A677" s="52"/>
      <c r="B677" s="154"/>
      <c r="C677" s="52"/>
      <c r="D677" s="52"/>
      <c r="E677" s="53"/>
      <c r="F677" s="52"/>
      <c r="G677" s="52"/>
      <c r="H677" s="52"/>
      <c r="I677" s="52"/>
      <c r="J677" s="52"/>
      <c r="K677" s="52"/>
      <c r="L677" s="52"/>
      <c r="M677" s="52"/>
      <c r="N677" s="52"/>
      <c r="O677" s="52"/>
      <c r="P677" s="52"/>
      <c r="Q677" s="52"/>
      <c r="R677" s="52"/>
      <c r="S677" s="52"/>
      <c r="T677" s="52"/>
      <c r="U677" s="52"/>
      <c r="V677" s="52"/>
      <c r="W677" s="52"/>
      <c r="X677" s="52"/>
      <c r="Y677" s="52"/>
      <c r="Z677" s="52"/>
    </row>
    <row r="678" spans="1:26" ht="15.75" customHeight="1">
      <c r="A678" s="52"/>
      <c r="B678" s="154"/>
      <c r="C678" s="52"/>
      <c r="D678" s="52"/>
      <c r="E678" s="53"/>
      <c r="F678" s="52"/>
      <c r="G678" s="52"/>
      <c r="H678" s="52"/>
      <c r="I678" s="52"/>
      <c r="J678" s="52"/>
      <c r="K678" s="52"/>
      <c r="L678" s="52"/>
      <c r="M678" s="52"/>
      <c r="N678" s="52"/>
      <c r="O678" s="52"/>
      <c r="P678" s="52"/>
      <c r="Q678" s="52"/>
      <c r="R678" s="52"/>
      <c r="S678" s="52"/>
      <c r="T678" s="52"/>
      <c r="U678" s="52"/>
      <c r="V678" s="52"/>
      <c r="W678" s="52"/>
      <c r="X678" s="52"/>
      <c r="Y678" s="52"/>
      <c r="Z678" s="52"/>
    </row>
    <row r="679" spans="1:26" ht="15.75" customHeight="1">
      <c r="A679" s="52"/>
      <c r="B679" s="154"/>
      <c r="C679" s="52"/>
      <c r="D679" s="52"/>
      <c r="E679" s="53"/>
      <c r="F679" s="52"/>
      <c r="G679" s="52"/>
      <c r="H679" s="52"/>
      <c r="I679" s="52"/>
      <c r="J679" s="52"/>
      <c r="K679" s="52"/>
      <c r="L679" s="52"/>
      <c r="M679" s="52"/>
      <c r="N679" s="52"/>
      <c r="O679" s="52"/>
      <c r="P679" s="52"/>
      <c r="Q679" s="52"/>
      <c r="R679" s="52"/>
      <c r="S679" s="52"/>
      <c r="T679" s="52"/>
      <c r="U679" s="52"/>
      <c r="V679" s="52"/>
      <c r="W679" s="52"/>
      <c r="X679" s="52"/>
      <c r="Y679" s="52"/>
      <c r="Z679" s="52"/>
    </row>
    <row r="680" spans="1:26" ht="15.75" customHeight="1">
      <c r="A680" s="52"/>
      <c r="B680" s="154"/>
      <c r="C680" s="52"/>
      <c r="D680" s="52"/>
      <c r="E680" s="53"/>
      <c r="F680" s="52"/>
      <c r="G680" s="52"/>
      <c r="H680" s="52"/>
      <c r="I680" s="52"/>
      <c r="J680" s="52"/>
      <c r="K680" s="52"/>
      <c r="L680" s="52"/>
      <c r="M680" s="52"/>
      <c r="N680" s="52"/>
      <c r="O680" s="52"/>
      <c r="P680" s="52"/>
      <c r="Q680" s="52"/>
      <c r="R680" s="52"/>
      <c r="S680" s="52"/>
      <c r="T680" s="52"/>
      <c r="U680" s="52"/>
      <c r="V680" s="52"/>
      <c r="W680" s="52"/>
      <c r="X680" s="52"/>
      <c r="Y680" s="52"/>
      <c r="Z680" s="52"/>
    </row>
    <row r="681" spans="1:26" ht="15.75" customHeight="1">
      <c r="A681" s="52"/>
      <c r="B681" s="154"/>
      <c r="C681" s="52"/>
      <c r="D681" s="52"/>
      <c r="E681" s="53"/>
      <c r="F681" s="52"/>
      <c r="G681" s="52"/>
      <c r="H681" s="52"/>
      <c r="I681" s="52"/>
      <c r="J681" s="52"/>
      <c r="K681" s="52"/>
      <c r="L681" s="52"/>
      <c r="M681" s="52"/>
      <c r="N681" s="52"/>
      <c r="O681" s="52"/>
      <c r="P681" s="52"/>
      <c r="Q681" s="52"/>
      <c r="R681" s="52"/>
      <c r="S681" s="52"/>
      <c r="T681" s="52"/>
      <c r="U681" s="52"/>
      <c r="V681" s="52"/>
      <c r="W681" s="52"/>
      <c r="X681" s="52"/>
      <c r="Y681" s="52"/>
      <c r="Z681" s="52"/>
    </row>
    <row r="682" spans="1:26" ht="15.75" customHeight="1">
      <c r="A682" s="52"/>
      <c r="B682" s="154"/>
      <c r="C682" s="52"/>
      <c r="D682" s="52"/>
      <c r="E682" s="53"/>
      <c r="F682" s="52"/>
      <c r="G682" s="52"/>
      <c r="H682" s="52"/>
      <c r="I682" s="52"/>
      <c r="J682" s="52"/>
      <c r="K682" s="52"/>
      <c r="L682" s="52"/>
      <c r="M682" s="52"/>
      <c r="N682" s="52"/>
      <c r="O682" s="52"/>
      <c r="P682" s="52"/>
      <c r="Q682" s="52"/>
      <c r="R682" s="52"/>
      <c r="S682" s="52"/>
      <c r="T682" s="52"/>
      <c r="U682" s="52"/>
      <c r="V682" s="52"/>
      <c r="W682" s="52"/>
      <c r="X682" s="52"/>
      <c r="Y682" s="52"/>
      <c r="Z682" s="52"/>
    </row>
    <row r="683" spans="1:26" ht="15.75" customHeight="1">
      <c r="A683" s="52"/>
      <c r="B683" s="154"/>
      <c r="C683" s="52"/>
      <c r="D683" s="52"/>
      <c r="E683" s="53"/>
      <c r="F683" s="52"/>
      <c r="G683" s="52"/>
      <c r="H683" s="52"/>
      <c r="I683" s="52"/>
      <c r="J683" s="52"/>
      <c r="K683" s="52"/>
      <c r="L683" s="52"/>
      <c r="M683" s="52"/>
      <c r="N683" s="52"/>
      <c r="O683" s="52"/>
      <c r="P683" s="52"/>
      <c r="Q683" s="52"/>
      <c r="R683" s="52"/>
      <c r="S683" s="52"/>
      <c r="T683" s="52"/>
      <c r="U683" s="52"/>
      <c r="V683" s="52"/>
      <c r="W683" s="52"/>
      <c r="X683" s="52"/>
      <c r="Y683" s="52"/>
      <c r="Z683" s="52"/>
    </row>
    <row r="684" spans="1:26" ht="15.75" customHeight="1">
      <c r="A684" s="52"/>
      <c r="B684" s="154"/>
      <c r="C684" s="52"/>
      <c r="D684" s="52"/>
      <c r="E684" s="53"/>
      <c r="F684" s="52"/>
      <c r="G684" s="52"/>
      <c r="H684" s="52"/>
      <c r="I684" s="52"/>
      <c r="J684" s="52"/>
      <c r="K684" s="52"/>
      <c r="L684" s="52"/>
      <c r="M684" s="52"/>
      <c r="N684" s="52"/>
      <c r="O684" s="52"/>
      <c r="P684" s="52"/>
      <c r="Q684" s="52"/>
      <c r="R684" s="52"/>
      <c r="S684" s="52"/>
      <c r="T684" s="52"/>
      <c r="U684" s="52"/>
      <c r="V684" s="52"/>
      <c r="W684" s="52"/>
      <c r="X684" s="52"/>
      <c r="Y684" s="52"/>
      <c r="Z684" s="52"/>
    </row>
    <row r="685" spans="1:26" ht="15.75" customHeight="1">
      <c r="A685" s="52"/>
      <c r="B685" s="154"/>
      <c r="C685" s="52"/>
      <c r="D685" s="52"/>
      <c r="E685" s="53"/>
      <c r="F685" s="52"/>
      <c r="G685" s="52"/>
      <c r="H685" s="52"/>
      <c r="I685" s="52"/>
      <c r="J685" s="52"/>
      <c r="K685" s="52"/>
      <c r="L685" s="52"/>
      <c r="M685" s="52"/>
      <c r="N685" s="52"/>
      <c r="O685" s="52"/>
      <c r="P685" s="52"/>
      <c r="Q685" s="52"/>
      <c r="R685" s="52"/>
      <c r="S685" s="52"/>
      <c r="T685" s="52"/>
      <c r="U685" s="52"/>
      <c r="V685" s="52"/>
      <c r="W685" s="52"/>
      <c r="X685" s="52"/>
      <c r="Y685" s="52"/>
      <c r="Z685" s="52"/>
    </row>
    <row r="686" spans="1:26" ht="15.75" customHeight="1">
      <c r="A686" s="52"/>
      <c r="B686" s="154"/>
      <c r="C686" s="52"/>
      <c r="D686" s="52"/>
      <c r="E686" s="53"/>
      <c r="F686" s="52"/>
      <c r="G686" s="52"/>
      <c r="H686" s="52"/>
      <c r="I686" s="52"/>
      <c r="J686" s="52"/>
      <c r="K686" s="52"/>
      <c r="L686" s="52"/>
      <c r="M686" s="52"/>
      <c r="N686" s="52"/>
      <c r="O686" s="52"/>
      <c r="P686" s="52"/>
      <c r="Q686" s="52"/>
      <c r="R686" s="52"/>
      <c r="S686" s="52"/>
      <c r="T686" s="52"/>
      <c r="U686" s="52"/>
      <c r="V686" s="52"/>
      <c r="W686" s="52"/>
      <c r="X686" s="52"/>
      <c r="Y686" s="52"/>
      <c r="Z686" s="52"/>
    </row>
    <row r="687" spans="1:26" ht="15.75" customHeight="1">
      <c r="A687" s="52"/>
      <c r="B687" s="154"/>
      <c r="C687" s="52"/>
      <c r="D687" s="52"/>
      <c r="E687" s="53"/>
      <c r="F687" s="52"/>
      <c r="G687" s="52"/>
      <c r="H687" s="52"/>
      <c r="I687" s="52"/>
      <c r="J687" s="52"/>
      <c r="K687" s="52"/>
      <c r="L687" s="52"/>
      <c r="M687" s="52"/>
      <c r="N687" s="52"/>
      <c r="O687" s="52"/>
      <c r="P687" s="52"/>
      <c r="Q687" s="52"/>
      <c r="R687" s="52"/>
      <c r="S687" s="52"/>
      <c r="T687" s="52"/>
      <c r="U687" s="52"/>
      <c r="V687" s="52"/>
      <c r="W687" s="52"/>
      <c r="X687" s="52"/>
      <c r="Y687" s="52"/>
      <c r="Z687" s="52"/>
    </row>
    <row r="688" spans="1:26" ht="15.75" customHeight="1">
      <c r="A688" s="52"/>
      <c r="B688" s="154"/>
      <c r="C688" s="52"/>
      <c r="D688" s="52"/>
      <c r="E688" s="53"/>
      <c r="F688" s="52"/>
      <c r="G688" s="52"/>
      <c r="H688" s="52"/>
      <c r="I688" s="52"/>
      <c r="J688" s="52"/>
      <c r="K688" s="52"/>
      <c r="L688" s="52"/>
      <c r="M688" s="52"/>
      <c r="N688" s="52"/>
      <c r="O688" s="52"/>
      <c r="P688" s="52"/>
      <c r="Q688" s="52"/>
      <c r="R688" s="52"/>
      <c r="S688" s="52"/>
      <c r="T688" s="52"/>
      <c r="U688" s="52"/>
      <c r="V688" s="52"/>
      <c r="W688" s="52"/>
      <c r="X688" s="52"/>
      <c r="Y688" s="52"/>
      <c r="Z688" s="52"/>
    </row>
    <row r="689" spans="1:26" ht="15.75" customHeight="1">
      <c r="A689" s="52"/>
      <c r="B689" s="154"/>
      <c r="C689" s="52"/>
      <c r="D689" s="52"/>
      <c r="E689" s="53"/>
      <c r="F689" s="52"/>
      <c r="G689" s="52"/>
      <c r="H689" s="52"/>
      <c r="I689" s="52"/>
      <c r="J689" s="52"/>
      <c r="K689" s="52"/>
      <c r="L689" s="52"/>
      <c r="M689" s="52"/>
      <c r="N689" s="52"/>
      <c r="O689" s="52"/>
      <c r="P689" s="52"/>
      <c r="Q689" s="52"/>
      <c r="R689" s="52"/>
      <c r="S689" s="52"/>
      <c r="T689" s="52"/>
      <c r="U689" s="52"/>
      <c r="V689" s="52"/>
      <c r="W689" s="52"/>
      <c r="X689" s="52"/>
      <c r="Y689" s="52"/>
      <c r="Z689" s="52"/>
    </row>
    <row r="690" spans="1:26" ht="15.75" customHeight="1">
      <c r="A690" s="52"/>
      <c r="B690" s="154"/>
      <c r="C690" s="52"/>
      <c r="D690" s="52"/>
      <c r="E690" s="53"/>
      <c r="F690" s="52"/>
      <c r="G690" s="52"/>
      <c r="H690" s="52"/>
      <c r="I690" s="52"/>
      <c r="J690" s="52"/>
      <c r="K690" s="52"/>
      <c r="L690" s="52"/>
      <c r="M690" s="52"/>
      <c r="N690" s="52"/>
      <c r="O690" s="52"/>
      <c r="P690" s="52"/>
      <c r="Q690" s="52"/>
      <c r="R690" s="52"/>
      <c r="S690" s="52"/>
      <c r="T690" s="52"/>
      <c r="U690" s="52"/>
      <c r="V690" s="52"/>
      <c r="W690" s="52"/>
      <c r="X690" s="52"/>
      <c r="Y690" s="52"/>
      <c r="Z690" s="52"/>
    </row>
    <row r="691" spans="1:26" ht="15.75" customHeight="1">
      <c r="A691" s="52"/>
      <c r="B691" s="154"/>
      <c r="C691" s="52"/>
      <c r="D691" s="52"/>
      <c r="E691" s="53"/>
      <c r="F691" s="52"/>
      <c r="G691" s="52"/>
      <c r="H691" s="52"/>
      <c r="I691" s="52"/>
      <c r="J691" s="52"/>
      <c r="K691" s="52"/>
      <c r="L691" s="52"/>
      <c r="M691" s="52"/>
      <c r="N691" s="52"/>
      <c r="O691" s="52"/>
      <c r="P691" s="52"/>
      <c r="Q691" s="52"/>
      <c r="R691" s="52"/>
      <c r="S691" s="52"/>
      <c r="T691" s="52"/>
      <c r="U691" s="52"/>
      <c r="V691" s="52"/>
      <c r="W691" s="52"/>
      <c r="X691" s="52"/>
      <c r="Y691" s="52"/>
      <c r="Z691" s="52"/>
    </row>
    <row r="692" spans="1:26" ht="15.75" customHeight="1">
      <c r="A692" s="52"/>
      <c r="B692" s="154"/>
      <c r="C692" s="52"/>
      <c r="D692" s="52"/>
      <c r="E692" s="53"/>
      <c r="F692" s="52"/>
      <c r="G692" s="52"/>
      <c r="H692" s="52"/>
      <c r="I692" s="52"/>
      <c r="J692" s="52"/>
      <c r="K692" s="52"/>
      <c r="L692" s="52"/>
      <c r="M692" s="52"/>
      <c r="N692" s="52"/>
      <c r="O692" s="52"/>
      <c r="P692" s="52"/>
      <c r="Q692" s="52"/>
      <c r="R692" s="52"/>
      <c r="S692" s="52"/>
      <c r="T692" s="52"/>
      <c r="U692" s="52"/>
      <c r="V692" s="52"/>
      <c r="W692" s="52"/>
      <c r="X692" s="52"/>
      <c r="Y692" s="52"/>
      <c r="Z692" s="52"/>
    </row>
    <row r="693" spans="1:26" ht="15.75" customHeight="1">
      <c r="A693" s="52"/>
      <c r="B693" s="154"/>
      <c r="C693" s="52"/>
      <c r="D693" s="52"/>
      <c r="E693" s="53"/>
      <c r="F693" s="52"/>
      <c r="G693" s="52"/>
      <c r="H693" s="52"/>
      <c r="I693" s="52"/>
      <c r="J693" s="52"/>
      <c r="K693" s="52"/>
      <c r="L693" s="52"/>
      <c r="M693" s="52"/>
      <c r="N693" s="52"/>
      <c r="O693" s="52"/>
      <c r="P693" s="52"/>
      <c r="Q693" s="52"/>
      <c r="R693" s="52"/>
      <c r="S693" s="52"/>
      <c r="T693" s="52"/>
      <c r="U693" s="52"/>
      <c r="V693" s="52"/>
      <c r="W693" s="52"/>
      <c r="X693" s="52"/>
      <c r="Y693" s="52"/>
      <c r="Z693" s="52"/>
    </row>
    <row r="694" spans="1:26" ht="15.75" customHeight="1">
      <c r="A694" s="52"/>
      <c r="B694" s="154"/>
      <c r="C694" s="52"/>
      <c r="D694" s="52"/>
      <c r="E694" s="53"/>
      <c r="F694" s="52"/>
      <c r="G694" s="52"/>
      <c r="H694" s="52"/>
      <c r="I694" s="52"/>
      <c r="J694" s="52"/>
      <c r="K694" s="52"/>
      <c r="L694" s="52"/>
      <c r="M694" s="52"/>
      <c r="N694" s="52"/>
      <c r="O694" s="52"/>
      <c r="P694" s="52"/>
      <c r="Q694" s="52"/>
      <c r="R694" s="52"/>
      <c r="S694" s="52"/>
      <c r="T694" s="52"/>
      <c r="U694" s="52"/>
      <c r="V694" s="52"/>
      <c r="W694" s="52"/>
      <c r="X694" s="52"/>
      <c r="Y694" s="52"/>
      <c r="Z694" s="52"/>
    </row>
    <row r="695" spans="1:26" ht="15.75" customHeight="1">
      <c r="A695" s="52"/>
      <c r="B695" s="154"/>
      <c r="C695" s="52"/>
      <c r="D695" s="52"/>
      <c r="E695" s="53"/>
      <c r="F695" s="52"/>
      <c r="G695" s="52"/>
      <c r="H695" s="52"/>
      <c r="I695" s="52"/>
      <c r="J695" s="52"/>
      <c r="K695" s="52"/>
      <c r="L695" s="52"/>
      <c r="M695" s="52"/>
      <c r="N695" s="52"/>
      <c r="O695" s="52"/>
      <c r="P695" s="52"/>
      <c r="Q695" s="52"/>
      <c r="R695" s="52"/>
      <c r="S695" s="52"/>
      <c r="T695" s="52"/>
      <c r="U695" s="52"/>
      <c r="V695" s="52"/>
      <c r="W695" s="52"/>
      <c r="X695" s="52"/>
      <c r="Y695" s="52"/>
      <c r="Z695" s="52"/>
    </row>
    <row r="696" spans="1:26" ht="15.75" customHeight="1">
      <c r="A696" s="52"/>
      <c r="B696" s="154"/>
      <c r="C696" s="52"/>
      <c r="D696" s="52"/>
      <c r="E696" s="53"/>
      <c r="F696" s="52"/>
      <c r="G696" s="52"/>
      <c r="H696" s="52"/>
      <c r="I696" s="52"/>
      <c r="J696" s="52"/>
      <c r="K696" s="52"/>
      <c r="L696" s="52"/>
      <c r="M696" s="52"/>
      <c r="N696" s="52"/>
      <c r="O696" s="52"/>
      <c r="P696" s="52"/>
      <c r="Q696" s="52"/>
      <c r="R696" s="52"/>
      <c r="S696" s="52"/>
      <c r="T696" s="52"/>
      <c r="U696" s="52"/>
      <c r="V696" s="52"/>
      <c r="W696" s="52"/>
      <c r="X696" s="52"/>
      <c r="Y696" s="52"/>
      <c r="Z696" s="52"/>
    </row>
    <row r="697" spans="1:26" ht="15.75" customHeight="1">
      <c r="A697" s="52"/>
      <c r="B697" s="154"/>
      <c r="C697" s="52"/>
      <c r="D697" s="52"/>
      <c r="E697" s="53"/>
      <c r="F697" s="52"/>
      <c r="G697" s="52"/>
      <c r="H697" s="52"/>
      <c r="I697" s="52"/>
      <c r="J697" s="52"/>
      <c r="K697" s="52"/>
      <c r="L697" s="52"/>
      <c r="M697" s="52"/>
      <c r="N697" s="52"/>
      <c r="O697" s="52"/>
      <c r="P697" s="52"/>
      <c r="Q697" s="52"/>
      <c r="R697" s="52"/>
      <c r="S697" s="52"/>
      <c r="T697" s="52"/>
      <c r="U697" s="52"/>
      <c r="V697" s="52"/>
      <c r="W697" s="52"/>
      <c r="X697" s="52"/>
      <c r="Y697" s="52"/>
      <c r="Z697" s="52"/>
    </row>
    <row r="698" spans="1:26" ht="15.75" customHeight="1">
      <c r="A698" s="52"/>
      <c r="B698" s="154"/>
      <c r="C698" s="52"/>
      <c r="D698" s="52"/>
      <c r="E698" s="53"/>
      <c r="F698" s="52"/>
      <c r="G698" s="52"/>
      <c r="H698" s="52"/>
      <c r="I698" s="52"/>
      <c r="J698" s="52"/>
      <c r="K698" s="52"/>
      <c r="L698" s="52"/>
      <c r="M698" s="52"/>
      <c r="N698" s="52"/>
      <c r="O698" s="52"/>
      <c r="P698" s="52"/>
      <c r="Q698" s="52"/>
      <c r="R698" s="52"/>
      <c r="S698" s="52"/>
      <c r="T698" s="52"/>
      <c r="U698" s="52"/>
      <c r="V698" s="52"/>
      <c r="W698" s="52"/>
      <c r="X698" s="52"/>
      <c r="Y698" s="52"/>
      <c r="Z698" s="52"/>
    </row>
    <row r="699" spans="1:26" ht="15.75" customHeight="1">
      <c r="A699" s="52"/>
      <c r="B699" s="154"/>
      <c r="C699" s="52"/>
      <c r="D699" s="52"/>
      <c r="E699" s="53"/>
      <c r="F699" s="52"/>
      <c r="G699" s="52"/>
      <c r="H699" s="52"/>
      <c r="I699" s="52"/>
      <c r="J699" s="52"/>
      <c r="K699" s="52"/>
      <c r="L699" s="52"/>
      <c r="M699" s="52"/>
      <c r="N699" s="52"/>
      <c r="O699" s="52"/>
      <c r="P699" s="52"/>
      <c r="Q699" s="52"/>
      <c r="R699" s="52"/>
      <c r="S699" s="52"/>
      <c r="T699" s="52"/>
      <c r="U699" s="52"/>
      <c r="V699" s="52"/>
      <c r="W699" s="52"/>
      <c r="X699" s="52"/>
      <c r="Y699" s="52"/>
      <c r="Z699" s="52"/>
    </row>
    <row r="700" spans="1:26" ht="15.75" customHeight="1">
      <c r="A700" s="52"/>
      <c r="B700" s="154"/>
      <c r="C700" s="52"/>
      <c r="D700" s="52"/>
      <c r="E700" s="53"/>
      <c r="F700" s="52"/>
      <c r="G700" s="52"/>
      <c r="H700" s="52"/>
      <c r="I700" s="52"/>
      <c r="J700" s="52"/>
      <c r="K700" s="52"/>
      <c r="L700" s="52"/>
      <c r="M700" s="52"/>
      <c r="N700" s="52"/>
      <c r="O700" s="52"/>
      <c r="P700" s="52"/>
      <c r="Q700" s="52"/>
      <c r="R700" s="52"/>
      <c r="S700" s="52"/>
      <c r="T700" s="52"/>
      <c r="U700" s="52"/>
      <c r="V700" s="52"/>
      <c r="W700" s="52"/>
      <c r="X700" s="52"/>
      <c r="Y700" s="52"/>
      <c r="Z700" s="52"/>
    </row>
    <row r="701" spans="1:26" ht="15.75" customHeight="1">
      <c r="A701" s="52"/>
      <c r="B701" s="154"/>
      <c r="C701" s="52"/>
      <c r="D701" s="52"/>
      <c r="E701" s="53"/>
      <c r="F701" s="52"/>
      <c r="G701" s="52"/>
      <c r="H701" s="52"/>
      <c r="I701" s="52"/>
      <c r="J701" s="52"/>
      <c r="K701" s="52"/>
      <c r="L701" s="52"/>
      <c r="M701" s="52"/>
      <c r="N701" s="52"/>
      <c r="O701" s="52"/>
      <c r="P701" s="52"/>
      <c r="Q701" s="52"/>
      <c r="R701" s="52"/>
      <c r="S701" s="52"/>
      <c r="T701" s="52"/>
      <c r="U701" s="52"/>
      <c r="V701" s="52"/>
      <c r="W701" s="52"/>
      <c r="X701" s="52"/>
      <c r="Y701" s="52"/>
      <c r="Z701" s="52"/>
    </row>
    <row r="702" spans="1:26" ht="15.75" customHeight="1">
      <c r="A702" s="52"/>
      <c r="B702" s="154"/>
      <c r="C702" s="52"/>
      <c r="D702" s="52"/>
      <c r="E702" s="53"/>
      <c r="F702" s="52"/>
      <c r="G702" s="52"/>
      <c r="H702" s="52"/>
      <c r="I702" s="52"/>
      <c r="J702" s="52"/>
      <c r="K702" s="52"/>
      <c r="L702" s="52"/>
      <c r="M702" s="52"/>
      <c r="N702" s="52"/>
      <c r="O702" s="52"/>
      <c r="P702" s="52"/>
      <c r="Q702" s="52"/>
      <c r="R702" s="52"/>
      <c r="S702" s="52"/>
      <c r="T702" s="52"/>
      <c r="U702" s="52"/>
      <c r="V702" s="52"/>
      <c r="W702" s="52"/>
      <c r="X702" s="52"/>
      <c r="Y702" s="52"/>
      <c r="Z702" s="52"/>
    </row>
    <row r="703" spans="1:26" ht="15.75" customHeight="1">
      <c r="A703" s="52"/>
      <c r="B703" s="154"/>
      <c r="C703" s="52"/>
      <c r="D703" s="52"/>
      <c r="E703" s="53"/>
      <c r="F703" s="52"/>
      <c r="G703" s="52"/>
      <c r="H703" s="52"/>
      <c r="I703" s="52"/>
      <c r="J703" s="52"/>
      <c r="K703" s="52"/>
      <c r="L703" s="52"/>
      <c r="M703" s="52"/>
      <c r="N703" s="52"/>
      <c r="O703" s="52"/>
      <c r="P703" s="52"/>
      <c r="Q703" s="52"/>
      <c r="R703" s="52"/>
      <c r="S703" s="52"/>
      <c r="T703" s="52"/>
      <c r="U703" s="52"/>
      <c r="V703" s="52"/>
      <c r="W703" s="52"/>
      <c r="X703" s="52"/>
      <c r="Y703" s="52"/>
      <c r="Z703" s="52"/>
    </row>
    <row r="704" spans="1:26" ht="15.75" customHeight="1">
      <c r="A704" s="52"/>
      <c r="B704" s="154"/>
      <c r="C704" s="52"/>
      <c r="D704" s="52"/>
      <c r="E704" s="53"/>
      <c r="F704" s="52"/>
      <c r="G704" s="52"/>
      <c r="H704" s="52"/>
      <c r="I704" s="52"/>
      <c r="J704" s="52"/>
      <c r="K704" s="52"/>
      <c r="L704" s="52"/>
      <c r="M704" s="52"/>
      <c r="N704" s="52"/>
      <c r="O704" s="52"/>
      <c r="P704" s="52"/>
      <c r="Q704" s="52"/>
      <c r="R704" s="52"/>
      <c r="S704" s="52"/>
      <c r="T704" s="52"/>
      <c r="U704" s="52"/>
      <c r="V704" s="52"/>
      <c r="W704" s="52"/>
      <c r="X704" s="52"/>
      <c r="Y704" s="52"/>
      <c r="Z704" s="52"/>
    </row>
    <row r="705" spans="1:26" ht="15.75" customHeight="1">
      <c r="A705" s="52"/>
      <c r="B705" s="154"/>
      <c r="C705" s="52"/>
      <c r="D705" s="52"/>
      <c r="E705" s="53"/>
      <c r="F705" s="52"/>
      <c r="G705" s="52"/>
      <c r="H705" s="52"/>
      <c r="I705" s="52"/>
      <c r="J705" s="52"/>
      <c r="K705" s="52"/>
      <c r="L705" s="52"/>
      <c r="M705" s="52"/>
      <c r="N705" s="52"/>
      <c r="O705" s="52"/>
      <c r="P705" s="52"/>
      <c r="Q705" s="52"/>
      <c r="R705" s="52"/>
      <c r="S705" s="52"/>
      <c r="T705" s="52"/>
      <c r="U705" s="52"/>
      <c r="V705" s="52"/>
      <c r="W705" s="52"/>
      <c r="X705" s="52"/>
      <c r="Y705" s="52"/>
      <c r="Z705" s="52"/>
    </row>
    <row r="706" spans="1:26" ht="15.75" customHeight="1">
      <c r="A706" s="52"/>
      <c r="B706" s="154"/>
      <c r="C706" s="52"/>
      <c r="D706" s="52"/>
      <c r="E706" s="53"/>
      <c r="F706" s="52"/>
      <c r="G706" s="52"/>
      <c r="H706" s="52"/>
      <c r="I706" s="52"/>
      <c r="J706" s="52"/>
      <c r="K706" s="52"/>
      <c r="L706" s="52"/>
      <c r="M706" s="52"/>
      <c r="N706" s="52"/>
      <c r="O706" s="52"/>
      <c r="P706" s="52"/>
      <c r="Q706" s="52"/>
      <c r="R706" s="52"/>
      <c r="S706" s="52"/>
      <c r="T706" s="52"/>
      <c r="U706" s="52"/>
      <c r="V706" s="52"/>
      <c r="W706" s="52"/>
      <c r="X706" s="52"/>
      <c r="Y706" s="52"/>
      <c r="Z706" s="52"/>
    </row>
    <row r="707" spans="1:26" ht="15.75" customHeight="1">
      <c r="A707" s="52"/>
      <c r="B707" s="154"/>
      <c r="C707" s="52"/>
      <c r="D707" s="52"/>
      <c r="E707" s="53"/>
      <c r="F707" s="52"/>
      <c r="G707" s="52"/>
      <c r="H707" s="52"/>
      <c r="I707" s="52"/>
      <c r="J707" s="52"/>
      <c r="K707" s="52"/>
      <c r="L707" s="52"/>
      <c r="M707" s="52"/>
      <c r="N707" s="52"/>
      <c r="O707" s="52"/>
      <c r="P707" s="52"/>
      <c r="Q707" s="52"/>
      <c r="R707" s="52"/>
      <c r="S707" s="52"/>
      <c r="T707" s="52"/>
      <c r="U707" s="52"/>
      <c r="V707" s="52"/>
      <c r="W707" s="52"/>
      <c r="X707" s="52"/>
      <c r="Y707" s="52"/>
      <c r="Z707" s="52"/>
    </row>
    <row r="708" spans="1:26" ht="15.75" customHeight="1">
      <c r="A708" s="52"/>
      <c r="B708" s="154"/>
      <c r="C708" s="52"/>
      <c r="D708" s="52"/>
      <c r="E708" s="53"/>
      <c r="F708" s="52"/>
      <c r="G708" s="52"/>
      <c r="H708" s="52"/>
      <c r="I708" s="52"/>
      <c r="J708" s="52"/>
      <c r="K708" s="52"/>
      <c r="L708" s="52"/>
      <c r="M708" s="52"/>
      <c r="N708" s="52"/>
      <c r="O708" s="52"/>
      <c r="P708" s="52"/>
      <c r="Q708" s="52"/>
      <c r="R708" s="52"/>
      <c r="S708" s="52"/>
      <c r="T708" s="52"/>
      <c r="U708" s="52"/>
      <c r="V708" s="52"/>
      <c r="W708" s="52"/>
      <c r="X708" s="52"/>
      <c r="Y708" s="52"/>
      <c r="Z708" s="52"/>
    </row>
    <row r="709" spans="1:26" ht="15.75" customHeight="1">
      <c r="A709" s="52"/>
      <c r="B709" s="154"/>
      <c r="C709" s="52"/>
      <c r="D709" s="52"/>
      <c r="E709" s="53"/>
      <c r="F709" s="52"/>
      <c r="G709" s="52"/>
      <c r="H709" s="52"/>
      <c r="I709" s="52"/>
      <c r="J709" s="52"/>
      <c r="K709" s="52"/>
      <c r="L709" s="52"/>
      <c r="M709" s="52"/>
      <c r="N709" s="52"/>
      <c r="O709" s="52"/>
      <c r="P709" s="52"/>
      <c r="Q709" s="52"/>
      <c r="R709" s="52"/>
      <c r="S709" s="52"/>
      <c r="T709" s="52"/>
      <c r="U709" s="52"/>
      <c r="V709" s="52"/>
      <c r="W709" s="52"/>
      <c r="X709" s="52"/>
      <c r="Y709" s="52"/>
      <c r="Z709" s="52"/>
    </row>
    <row r="710" spans="1:26" ht="15.75" customHeight="1">
      <c r="A710" s="52"/>
      <c r="B710" s="154"/>
      <c r="C710" s="52"/>
      <c r="D710" s="52"/>
      <c r="E710" s="53"/>
      <c r="F710" s="52"/>
      <c r="G710" s="52"/>
      <c r="H710" s="52"/>
      <c r="I710" s="52"/>
      <c r="J710" s="52"/>
      <c r="K710" s="52"/>
      <c r="L710" s="52"/>
      <c r="M710" s="52"/>
      <c r="N710" s="52"/>
      <c r="O710" s="52"/>
      <c r="P710" s="52"/>
      <c r="Q710" s="52"/>
      <c r="R710" s="52"/>
      <c r="S710" s="52"/>
      <c r="T710" s="52"/>
      <c r="U710" s="52"/>
      <c r="V710" s="52"/>
      <c r="W710" s="52"/>
      <c r="X710" s="52"/>
      <c r="Y710" s="52"/>
      <c r="Z710" s="52"/>
    </row>
    <row r="711" spans="1:26" ht="15.75" customHeight="1">
      <c r="A711" s="52"/>
      <c r="B711" s="154"/>
      <c r="C711" s="52"/>
      <c r="D711" s="52"/>
      <c r="E711" s="53"/>
      <c r="F711" s="52"/>
      <c r="G711" s="52"/>
      <c r="H711" s="52"/>
      <c r="I711" s="52"/>
      <c r="J711" s="52"/>
      <c r="K711" s="52"/>
      <c r="L711" s="52"/>
      <c r="M711" s="52"/>
      <c r="N711" s="52"/>
      <c r="O711" s="52"/>
      <c r="P711" s="52"/>
      <c r="Q711" s="52"/>
      <c r="R711" s="52"/>
      <c r="S711" s="52"/>
      <c r="T711" s="52"/>
      <c r="U711" s="52"/>
      <c r="V711" s="52"/>
      <c r="W711" s="52"/>
      <c r="X711" s="52"/>
      <c r="Y711" s="52"/>
      <c r="Z711" s="52"/>
    </row>
    <row r="712" spans="1:26" ht="15.75" customHeight="1">
      <c r="A712" s="52"/>
      <c r="B712" s="154"/>
      <c r="C712" s="52"/>
      <c r="D712" s="52"/>
      <c r="E712" s="53"/>
      <c r="F712" s="52"/>
      <c r="G712" s="52"/>
      <c r="H712" s="52"/>
      <c r="I712" s="52"/>
      <c r="J712" s="52"/>
      <c r="K712" s="52"/>
      <c r="L712" s="52"/>
      <c r="M712" s="52"/>
      <c r="N712" s="52"/>
      <c r="O712" s="52"/>
      <c r="P712" s="52"/>
      <c r="Q712" s="52"/>
      <c r="R712" s="52"/>
      <c r="S712" s="52"/>
      <c r="T712" s="52"/>
      <c r="U712" s="52"/>
      <c r="V712" s="52"/>
      <c r="W712" s="52"/>
      <c r="X712" s="52"/>
      <c r="Y712" s="52"/>
      <c r="Z712" s="52"/>
    </row>
    <row r="713" spans="1:26" ht="15.75" customHeight="1">
      <c r="A713" s="52"/>
      <c r="B713" s="154"/>
      <c r="C713" s="52"/>
      <c r="D713" s="52"/>
      <c r="E713" s="53"/>
      <c r="F713" s="52"/>
      <c r="G713" s="52"/>
      <c r="H713" s="52"/>
      <c r="I713" s="52"/>
      <c r="J713" s="52"/>
      <c r="K713" s="52"/>
      <c r="L713" s="52"/>
      <c r="M713" s="52"/>
      <c r="N713" s="52"/>
      <c r="O713" s="52"/>
      <c r="P713" s="52"/>
      <c r="Q713" s="52"/>
      <c r="R713" s="52"/>
      <c r="S713" s="52"/>
      <c r="T713" s="52"/>
      <c r="U713" s="52"/>
      <c r="V713" s="52"/>
      <c r="W713" s="52"/>
      <c r="X713" s="52"/>
      <c r="Y713" s="52"/>
      <c r="Z713" s="52"/>
    </row>
    <row r="714" spans="1:26" ht="15.75" customHeight="1">
      <c r="A714" s="52"/>
      <c r="B714" s="154"/>
      <c r="C714" s="52"/>
      <c r="D714" s="52"/>
      <c r="E714" s="53"/>
      <c r="F714" s="52"/>
      <c r="G714" s="52"/>
      <c r="H714" s="52"/>
      <c r="I714" s="52"/>
      <c r="J714" s="52"/>
      <c r="K714" s="52"/>
      <c r="L714" s="52"/>
      <c r="M714" s="52"/>
      <c r="N714" s="52"/>
      <c r="O714" s="52"/>
      <c r="P714" s="52"/>
      <c r="Q714" s="52"/>
      <c r="R714" s="52"/>
      <c r="S714" s="52"/>
      <c r="T714" s="52"/>
      <c r="U714" s="52"/>
      <c r="V714" s="52"/>
      <c r="W714" s="52"/>
      <c r="X714" s="52"/>
      <c r="Y714" s="52"/>
      <c r="Z714" s="52"/>
    </row>
    <row r="715" spans="1:26" ht="15.75" customHeight="1">
      <c r="A715" s="52"/>
      <c r="B715" s="154"/>
      <c r="C715" s="52"/>
      <c r="D715" s="52"/>
      <c r="E715" s="53"/>
      <c r="F715" s="52"/>
      <c r="G715" s="52"/>
      <c r="H715" s="52"/>
      <c r="I715" s="52"/>
      <c r="J715" s="52"/>
      <c r="K715" s="52"/>
      <c r="L715" s="52"/>
      <c r="M715" s="52"/>
      <c r="N715" s="52"/>
      <c r="O715" s="52"/>
      <c r="P715" s="52"/>
      <c r="Q715" s="52"/>
      <c r="R715" s="52"/>
      <c r="S715" s="52"/>
      <c r="T715" s="52"/>
      <c r="U715" s="52"/>
      <c r="V715" s="52"/>
      <c r="W715" s="52"/>
      <c r="X715" s="52"/>
      <c r="Y715" s="52"/>
      <c r="Z715" s="52"/>
    </row>
    <row r="716" spans="1:26" ht="15.75" customHeight="1">
      <c r="A716" s="52"/>
      <c r="B716" s="154"/>
      <c r="C716" s="52"/>
      <c r="D716" s="52"/>
      <c r="E716" s="53"/>
      <c r="F716" s="52"/>
      <c r="G716" s="52"/>
      <c r="H716" s="52"/>
      <c r="I716" s="52"/>
      <c r="J716" s="52"/>
      <c r="K716" s="52"/>
      <c r="L716" s="52"/>
      <c r="M716" s="52"/>
      <c r="N716" s="52"/>
      <c r="O716" s="52"/>
      <c r="P716" s="52"/>
      <c r="Q716" s="52"/>
      <c r="R716" s="52"/>
      <c r="S716" s="52"/>
      <c r="T716" s="52"/>
      <c r="U716" s="52"/>
      <c r="V716" s="52"/>
      <c r="W716" s="52"/>
      <c r="X716" s="52"/>
      <c r="Y716" s="52"/>
      <c r="Z716" s="52"/>
    </row>
    <row r="717" spans="1:26" ht="15.75" customHeight="1">
      <c r="A717" s="52"/>
      <c r="B717" s="154"/>
      <c r="C717" s="52"/>
      <c r="D717" s="52"/>
      <c r="E717" s="53"/>
      <c r="F717" s="52"/>
      <c r="G717" s="52"/>
      <c r="H717" s="52"/>
      <c r="I717" s="52"/>
      <c r="J717" s="52"/>
      <c r="K717" s="52"/>
      <c r="L717" s="52"/>
      <c r="M717" s="52"/>
      <c r="N717" s="52"/>
      <c r="O717" s="52"/>
      <c r="P717" s="52"/>
      <c r="Q717" s="52"/>
      <c r="R717" s="52"/>
      <c r="S717" s="52"/>
      <c r="T717" s="52"/>
      <c r="U717" s="52"/>
      <c r="V717" s="52"/>
      <c r="W717" s="52"/>
      <c r="X717" s="52"/>
      <c r="Y717" s="52"/>
      <c r="Z717" s="52"/>
    </row>
    <row r="718" spans="1:26" ht="15.75" customHeight="1">
      <c r="A718" s="52"/>
      <c r="B718" s="154"/>
      <c r="C718" s="52"/>
      <c r="D718" s="52"/>
      <c r="E718" s="53"/>
      <c r="F718" s="52"/>
      <c r="G718" s="52"/>
      <c r="H718" s="52"/>
      <c r="I718" s="52"/>
      <c r="J718" s="52"/>
      <c r="K718" s="52"/>
      <c r="L718" s="52"/>
      <c r="M718" s="52"/>
      <c r="N718" s="52"/>
      <c r="O718" s="52"/>
      <c r="P718" s="52"/>
      <c r="Q718" s="52"/>
      <c r="R718" s="52"/>
      <c r="S718" s="52"/>
      <c r="T718" s="52"/>
      <c r="U718" s="52"/>
      <c r="V718" s="52"/>
      <c r="W718" s="52"/>
      <c r="X718" s="52"/>
      <c r="Y718" s="52"/>
      <c r="Z718" s="52"/>
    </row>
    <row r="719" spans="1:26" ht="15.75" customHeight="1">
      <c r="A719" s="52"/>
      <c r="B719" s="154"/>
      <c r="C719" s="52"/>
      <c r="D719" s="52"/>
      <c r="E719" s="53"/>
      <c r="F719" s="52"/>
      <c r="G719" s="52"/>
      <c r="H719" s="52"/>
      <c r="I719" s="52"/>
      <c r="J719" s="52"/>
      <c r="K719" s="52"/>
      <c r="L719" s="52"/>
      <c r="M719" s="52"/>
      <c r="N719" s="52"/>
      <c r="O719" s="52"/>
      <c r="P719" s="52"/>
      <c r="Q719" s="52"/>
      <c r="R719" s="52"/>
      <c r="S719" s="52"/>
      <c r="T719" s="52"/>
      <c r="U719" s="52"/>
      <c r="V719" s="52"/>
      <c r="W719" s="52"/>
      <c r="X719" s="52"/>
      <c r="Y719" s="52"/>
      <c r="Z719" s="52"/>
    </row>
    <row r="720" spans="1:26" ht="15.75" customHeight="1">
      <c r="A720" s="52"/>
      <c r="B720" s="154"/>
      <c r="C720" s="52"/>
      <c r="D720" s="52"/>
      <c r="E720" s="53"/>
      <c r="F720" s="52"/>
      <c r="G720" s="52"/>
      <c r="H720" s="52"/>
      <c r="I720" s="52"/>
      <c r="J720" s="52"/>
      <c r="K720" s="52"/>
      <c r="L720" s="52"/>
      <c r="M720" s="52"/>
      <c r="N720" s="52"/>
      <c r="O720" s="52"/>
      <c r="P720" s="52"/>
      <c r="Q720" s="52"/>
      <c r="R720" s="52"/>
      <c r="S720" s="52"/>
      <c r="T720" s="52"/>
      <c r="U720" s="52"/>
      <c r="V720" s="52"/>
      <c r="W720" s="52"/>
      <c r="X720" s="52"/>
      <c r="Y720" s="52"/>
      <c r="Z720" s="52"/>
    </row>
    <row r="721" spans="1:26" ht="15.75" customHeight="1">
      <c r="A721" s="52"/>
      <c r="B721" s="154"/>
      <c r="C721" s="52"/>
      <c r="D721" s="52"/>
      <c r="E721" s="53"/>
      <c r="F721" s="52"/>
      <c r="G721" s="52"/>
      <c r="H721" s="52"/>
      <c r="I721" s="52"/>
      <c r="J721" s="52"/>
      <c r="K721" s="52"/>
      <c r="L721" s="52"/>
      <c r="M721" s="52"/>
      <c r="N721" s="52"/>
      <c r="O721" s="52"/>
      <c r="P721" s="52"/>
      <c r="Q721" s="52"/>
      <c r="R721" s="52"/>
      <c r="S721" s="52"/>
      <c r="T721" s="52"/>
      <c r="U721" s="52"/>
      <c r="V721" s="52"/>
      <c r="W721" s="52"/>
      <c r="X721" s="52"/>
      <c r="Y721" s="52"/>
      <c r="Z721" s="52"/>
    </row>
    <row r="722" spans="1:26" ht="15.75" customHeight="1">
      <c r="A722" s="52"/>
      <c r="B722" s="154"/>
      <c r="C722" s="52"/>
      <c r="D722" s="52"/>
      <c r="E722" s="53"/>
      <c r="F722" s="52"/>
      <c r="G722" s="52"/>
      <c r="H722" s="52"/>
      <c r="I722" s="52"/>
      <c r="J722" s="52"/>
      <c r="K722" s="52"/>
      <c r="L722" s="52"/>
      <c r="M722" s="52"/>
      <c r="N722" s="52"/>
      <c r="O722" s="52"/>
      <c r="P722" s="52"/>
      <c r="Q722" s="52"/>
      <c r="R722" s="52"/>
      <c r="S722" s="52"/>
      <c r="T722" s="52"/>
      <c r="U722" s="52"/>
      <c r="V722" s="52"/>
      <c r="W722" s="52"/>
      <c r="X722" s="52"/>
      <c r="Y722" s="52"/>
      <c r="Z722" s="52"/>
    </row>
    <row r="723" spans="1:26" ht="15.75" customHeight="1">
      <c r="A723" s="52"/>
      <c r="B723" s="154"/>
      <c r="C723" s="52"/>
      <c r="D723" s="52"/>
      <c r="E723" s="53"/>
      <c r="F723" s="52"/>
      <c r="G723" s="52"/>
      <c r="H723" s="52"/>
      <c r="I723" s="52"/>
      <c r="J723" s="52"/>
      <c r="K723" s="52"/>
      <c r="L723" s="52"/>
      <c r="M723" s="52"/>
      <c r="N723" s="52"/>
      <c r="O723" s="52"/>
      <c r="P723" s="52"/>
      <c r="Q723" s="52"/>
      <c r="R723" s="52"/>
      <c r="S723" s="52"/>
      <c r="T723" s="52"/>
      <c r="U723" s="52"/>
      <c r="V723" s="52"/>
      <c r="W723" s="52"/>
      <c r="X723" s="52"/>
      <c r="Y723" s="52"/>
      <c r="Z723" s="52"/>
    </row>
    <row r="724" spans="1:26" ht="15.75" customHeight="1">
      <c r="A724" s="52"/>
      <c r="B724" s="154"/>
      <c r="C724" s="52"/>
      <c r="D724" s="52"/>
      <c r="E724" s="53"/>
      <c r="F724" s="52"/>
      <c r="G724" s="52"/>
      <c r="H724" s="52"/>
      <c r="I724" s="52"/>
      <c r="J724" s="52"/>
      <c r="K724" s="52"/>
      <c r="L724" s="52"/>
      <c r="M724" s="52"/>
      <c r="N724" s="52"/>
      <c r="O724" s="52"/>
      <c r="P724" s="52"/>
      <c r="Q724" s="52"/>
      <c r="R724" s="52"/>
      <c r="S724" s="52"/>
      <c r="T724" s="52"/>
      <c r="U724" s="52"/>
      <c r="V724" s="52"/>
      <c r="W724" s="52"/>
      <c r="X724" s="52"/>
      <c r="Y724" s="52"/>
      <c r="Z724" s="52"/>
    </row>
    <row r="725" spans="1:26" ht="15.75" customHeight="1">
      <c r="A725" s="52"/>
      <c r="B725" s="154"/>
      <c r="C725" s="52"/>
      <c r="D725" s="52"/>
      <c r="E725" s="53"/>
      <c r="F725" s="52"/>
      <c r="G725" s="52"/>
      <c r="H725" s="52"/>
      <c r="I725" s="52"/>
      <c r="J725" s="52"/>
      <c r="K725" s="52"/>
      <c r="L725" s="52"/>
      <c r="M725" s="52"/>
      <c r="N725" s="52"/>
      <c r="O725" s="52"/>
      <c r="P725" s="52"/>
      <c r="Q725" s="52"/>
      <c r="R725" s="52"/>
      <c r="S725" s="52"/>
      <c r="T725" s="52"/>
      <c r="U725" s="52"/>
      <c r="V725" s="52"/>
      <c r="W725" s="52"/>
      <c r="X725" s="52"/>
      <c r="Y725" s="52"/>
      <c r="Z725" s="52"/>
    </row>
    <row r="726" spans="1:26" ht="15.75" customHeight="1">
      <c r="A726" s="52"/>
      <c r="B726" s="154"/>
      <c r="C726" s="52"/>
      <c r="D726" s="52"/>
      <c r="E726" s="53"/>
      <c r="F726" s="52"/>
      <c r="G726" s="52"/>
      <c r="H726" s="52"/>
      <c r="I726" s="52"/>
      <c r="J726" s="52"/>
      <c r="K726" s="52"/>
      <c r="L726" s="52"/>
      <c r="M726" s="52"/>
      <c r="N726" s="52"/>
      <c r="O726" s="52"/>
      <c r="P726" s="52"/>
      <c r="Q726" s="52"/>
      <c r="R726" s="52"/>
      <c r="S726" s="52"/>
      <c r="T726" s="52"/>
      <c r="U726" s="52"/>
      <c r="V726" s="52"/>
      <c r="W726" s="52"/>
      <c r="X726" s="52"/>
      <c r="Y726" s="52"/>
      <c r="Z726" s="52"/>
    </row>
    <row r="727" spans="1:26" ht="15.75" customHeight="1">
      <c r="A727" s="52"/>
      <c r="B727" s="154"/>
      <c r="C727" s="52"/>
      <c r="D727" s="52"/>
      <c r="E727" s="53"/>
      <c r="F727" s="52"/>
      <c r="G727" s="52"/>
      <c r="H727" s="52"/>
      <c r="I727" s="52"/>
      <c r="J727" s="52"/>
      <c r="K727" s="52"/>
      <c r="L727" s="52"/>
      <c r="M727" s="52"/>
      <c r="N727" s="52"/>
      <c r="O727" s="52"/>
      <c r="P727" s="52"/>
      <c r="Q727" s="52"/>
      <c r="R727" s="52"/>
      <c r="S727" s="52"/>
      <c r="T727" s="52"/>
      <c r="U727" s="52"/>
      <c r="V727" s="52"/>
      <c r="W727" s="52"/>
      <c r="X727" s="52"/>
      <c r="Y727" s="52"/>
      <c r="Z727" s="52"/>
    </row>
    <row r="728" spans="1:26" ht="15.75" customHeight="1">
      <c r="A728" s="52"/>
      <c r="B728" s="154"/>
      <c r="C728" s="52"/>
      <c r="D728" s="52"/>
      <c r="E728" s="53"/>
      <c r="F728" s="52"/>
      <c r="G728" s="52"/>
      <c r="H728" s="52"/>
      <c r="I728" s="52"/>
      <c r="J728" s="52"/>
      <c r="K728" s="52"/>
      <c r="L728" s="52"/>
      <c r="M728" s="52"/>
      <c r="N728" s="52"/>
      <c r="O728" s="52"/>
      <c r="P728" s="52"/>
      <c r="Q728" s="52"/>
      <c r="R728" s="52"/>
      <c r="S728" s="52"/>
      <c r="T728" s="52"/>
      <c r="U728" s="52"/>
      <c r="V728" s="52"/>
      <c r="W728" s="52"/>
      <c r="X728" s="52"/>
      <c r="Y728" s="52"/>
      <c r="Z728" s="52"/>
    </row>
    <row r="729" spans="1:26" ht="15.75" customHeight="1">
      <c r="A729" s="52"/>
      <c r="B729" s="154"/>
      <c r="C729" s="52"/>
      <c r="D729" s="52"/>
      <c r="E729" s="53"/>
      <c r="F729" s="52"/>
      <c r="G729" s="52"/>
      <c r="H729" s="52"/>
      <c r="I729" s="52"/>
      <c r="J729" s="52"/>
      <c r="K729" s="52"/>
      <c r="L729" s="52"/>
      <c r="M729" s="52"/>
      <c r="N729" s="52"/>
      <c r="O729" s="52"/>
      <c r="P729" s="52"/>
      <c r="Q729" s="52"/>
      <c r="R729" s="52"/>
      <c r="S729" s="52"/>
      <c r="T729" s="52"/>
      <c r="U729" s="52"/>
      <c r="V729" s="52"/>
      <c r="W729" s="52"/>
      <c r="X729" s="52"/>
      <c r="Y729" s="52"/>
      <c r="Z729" s="52"/>
    </row>
    <row r="730" spans="1:26" ht="15.75" customHeight="1">
      <c r="A730" s="52"/>
      <c r="B730" s="154"/>
      <c r="C730" s="52"/>
      <c r="D730" s="52"/>
      <c r="E730" s="53"/>
      <c r="F730" s="52"/>
      <c r="G730" s="52"/>
      <c r="H730" s="52"/>
      <c r="I730" s="52"/>
      <c r="J730" s="52"/>
      <c r="K730" s="52"/>
      <c r="L730" s="52"/>
      <c r="M730" s="52"/>
      <c r="N730" s="52"/>
      <c r="O730" s="52"/>
      <c r="P730" s="52"/>
      <c r="Q730" s="52"/>
      <c r="R730" s="52"/>
      <c r="S730" s="52"/>
      <c r="T730" s="52"/>
      <c r="U730" s="52"/>
      <c r="V730" s="52"/>
      <c r="W730" s="52"/>
      <c r="X730" s="52"/>
      <c r="Y730" s="52"/>
      <c r="Z730" s="52"/>
    </row>
    <row r="731" spans="1:26" ht="15.75" customHeight="1">
      <c r="A731" s="52"/>
      <c r="B731" s="154"/>
      <c r="C731" s="52"/>
      <c r="D731" s="52"/>
      <c r="E731" s="53"/>
      <c r="F731" s="52"/>
      <c r="G731" s="52"/>
      <c r="H731" s="52"/>
      <c r="I731" s="52"/>
      <c r="J731" s="52"/>
      <c r="K731" s="52"/>
      <c r="L731" s="52"/>
      <c r="M731" s="52"/>
      <c r="N731" s="52"/>
      <c r="O731" s="52"/>
      <c r="P731" s="52"/>
      <c r="Q731" s="52"/>
      <c r="R731" s="52"/>
      <c r="S731" s="52"/>
      <c r="T731" s="52"/>
      <c r="U731" s="52"/>
      <c r="V731" s="52"/>
      <c r="W731" s="52"/>
      <c r="X731" s="52"/>
      <c r="Y731" s="52"/>
      <c r="Z731" s="52"/>
    </row>
    <row r="732" spans="1:26" ht="15.75" customHeight="1">
      <c r="A732" s="52"/>
      <c r="B732" s="154"/>
      <c r="C732" s="52"/>
      <c r="D732" s="52"/>
      <c r="E732" s="53"/>
      <c r="F732" s="52"/>
      <c r="G732" s="52"/>
      <c r="H732" s="52"/>
      <c r="I732" s="52"/>
      <c r="J732" s="52"/>
      <c r="K732" s="52"/>
      <c r="L732" s="52"/>
      <c r="M732" s="52"/>
      <c r="N732" s="52"/>
      <c r="O732" s="52"/>
      <c r="P732" s="52"/>
      <c r="Q732" s="52"/>
      <c r="R732" s="52"/>
      <c r="S732" s="52"/>
      <c r="T732" s="52"/>
      <c r="U732" s="52"/>
      <c r="V732" s="52"/>
      <c r="W732" s="52"/>
      <c r="X732" s="52"/>
      <c r="Y732" s="52"/>
      <c r="Z732" s="52"/>
    </row>
    <row r="733" spans="1:26" ht="15.75" customHeight="1">
      <c r="A733" s="52"/>
      <c r="B733" s="154"/>
      <c r="C733" s="52"/>
      <c r="D733" s="52"/>
      <c r="E733" s="53"/>
      <c r="F733" s="52"/>
      <c r="G733" s="52"/>
      <c r="H733" s="52"/>
      <c r="I733" s="52"/>
      <c r="J733" s="52"/>
      <c r="K733" s="52"/>
      <c r="L733" s="52"/>
      <c r="M733" s="52"/>
      <c r="N733" s="52"/>
      <c r="O733" s="52"/>
      <c r="P733" s="52"/>
      <c r="Q733" s="52"/>
      <c r="R733" s="52"/>
      <c r="S733" s="52"/>
      <c r="T733" s="52"/>
      <c r="U733" s="52"/>
      <c r="V733" s="52"/>
      <c r="W733" s="52"/>
      <c r="X733" s="52"/>
      <c r="Y733" s="52"/>
      <c r="Z733" s="52"/>
    </row>
    <row r="734" spans="1:26" ht="15.75" customHeight="1">
      <c r="A734" s="52"/>
      <c r="B734" s="154"/>
      <c r="C734" s="52"/>
      <c r="D734" s="52"/>
      <c r="E734" s="53"/>
      <c r="F734" s="52"/>
      <c r="G734" s="52"/>
      <c r="H734" s="52"/>
      <c r="I734" s="52"/>
      <c r="J734" s="52"/>
      <c r="K734" s="52"/>
      <c r="L734" s="52"/>
      <c r="M734" s="52"/>
      <c r="N734" s="52"/>
      <c r="O734" s="52"/>
      <c r="P734" s="52"/>
      <c r="Q734" s="52"/>
      <c r="R734" s="52"/>
      <c r="S734" s="52"/>
      <c r="T734" s="52"/>
      <c r="U734" s="52"/>
      <c r="V734" s="52"/>
      <c r="W734" s="52"/>
      <c r="X734" s="52"/>
      <c r="Y734" s="52"/>
      <c r="Z734" s="52"/>
    </row>
    <row r="735" spans="1:26" ht="15.75" customHeight="1">
      <c r="A735" s="52"/>
      <c r="B735" s="154"/>
      <c r="C735" s="52"/>
      <c r="D735" s="52"/>
      <c r="E735" s="53"/>
      <c r="F735" s="52"/>
      <c r="G735" s="52"/>
      <c r="H735" s="52"/>
      <c r="I735" s="52"/>
      <c r="J735" s="52"/>
      <c r="K735" s="52"/>
      <c r="L735" s="52"/>
      <c r="M735" s="52"/>
      <c r="N735" s="52"/>
      <c r="O735" s="52"/>
      <c r="P735" s="52"/>
      <c r="Q735" s="52"/>
      <c r="R735" s="52"/>
      <c r="S735" s="52"/>
      <c r="T735" s="52"/>
      <c r="U735" s="52"/>
      <c r="V735" s="52"/>
      <c r="W735" s="52"/>
      <c r="X735" s="52"/>
      <c r="Y735" s="52"/>
      <c r="Z735" s="52"/>
    </row>
    <row r="736" spans="1:26" ht="15.75" customHeight="1">
      <c r="A736" s="52"/>
      <c r="B736" s="154"/>
      <c r="C736" s="52"/>
      <c r="D736" s="52"/>
      <c r="E736" s="53"/>
      <c r="F736" s="52"/>
      <c r="G736" s="52"/>
      <c r="H736" s="52"/>
      <c r="I736" s="52"/>
      <c r="J736" s="52"/>
      <c r="K736" s="52"/>
      <c r="L736" s="52"/>
      <c r="M736" s="52"/>
      <c r="N736" s="52"/>
      <c r="O736" s="52"/>
      <c r="P736" s="52"/>
      <c r="Q736" s="52"/>
      <c r="R736" s="52"/>
      <c r="S736" s="52"/>
      <c r="T736" s="52"/>
      <c r="U736" s="52"/>
      <c r="V736" s="52"/>
      <c r="W736" s="52"/>
      <c r="X736" s="52"/>
      <c r="Y736" s="52"/>
      <c r="Z736" s="52"/>
    </row>
    <row r="737" spans="1:26" ht="15.75" customHeight="1">
      <c r="A737" s="52"/>
      <c r="B737" s="154"/>
      <c r="C737" s="52"/>
      <c r="D737" s="52"/>
      <c r="E737" s="53"/>
      <c r="F737" s="52"/>
      <c r="G737" s="52"/>
      <c r="H737" s="52"/>
      <c r="I737" s="52"/>
      <c r="J737" s="52"/>
      <c r="K737" s="52"/>
      <c r="L737" s="52"/>
      <c r="M737" s="52"/>
      <c r="N737" s="52"/>
      <c r="O737" s="52"/>
      <c r="P737" s="52"/>
      <c r="Q737" s="52"/>
      <c r="R737" s="52"/>
      <c r="S737" s="52"/>
      <c r="T737" s="52"/>
      <c r="U737" s="52"/>
      <c r="V737" s="52"/>
      <c r="W737" s="52"/>
      <c r="X737" s="52"/>
      <c r="Y737" s="52"/>
      <c r="Z737" s="52"/>
    </row>
    <row r="738" spans="1:26" ht="15.75" customHeight="1">
      <c r="A738" s="52"/>
      <c r="B738" s="154"/>
      <c r="C738" s="52"/>
      <c r="D738" s="52"/>
      <c r="E738" s="53"/>
      <c r="F738" s="52"/>
      <c r="G738" s="52"/>
      <c r="H738" s="52"/>
      <c r="I738" s="52"/>
      <c r="J738" s="52"/>
      <c r="K738" s="52"/>
      <c r="L738" s="52"/>
      <c r="M738" s="52"/>
      <c r="N738" s="52"/>
      <c r="O738" s="52"/>
      <c r="P738" s="52"/>
      <c r="Q738" s="52"/>
      <c r="R738" s="52"/>
      <c r="S738" s="52"/>
      <c r="T738" s="52"/>
      <c r="U738" s="52"/>
      <c r="V738" s="52"/>
      <c r="W738" s="52"/>
      <c r="X738" s="52"/>
      <c r="Y738" s="52"/>
      <c r="Z738" s="52"/>
    </row>
    <row r="739" spans="1:26" ht="15.75" customHeight="1">
      <c r="A739" s="52"/>
      <c r="B739" s="154"/>
      <c r="C739" s="52"/>
      <c r="D739" s="52"/>
      <c r="E739" s="53"/>
      <c r="F739" s="52"/>
      <c r="G739" s="52"/>
      <c r="H739" s="52"/>
      <c r="I739" s="52"/>
      <c r="J739" s="52"/>
      <c r="K739" s="52"/>
      <c r="L739" s="52"/>
      <c r="M739" s="52"/>
      <c r="N739" s="52"/>
      <c r="O739" s="52"/>
      <c r="P739" s="52"/>
      <c r="Q739" s="52"/>
      <c r="R739" s="52"/>
      <c r="S739" s="52"/>
      <c r="T739" s="52"/>
      <c r="U739" s="52"/>
      <c r="V739" s="52"/>
      <c r="W739" s="52"/>
      <c r="X739" s="52"/>
      <c r="Y739" s="52"/>
      <c r="Z739" s="52"/>
    </row>
    <row r="740" spans="1:26" ht="15.75" customHeight="1">
      <c r="A740" s="52"/>
      <c r="B740" s="154"/>
      <c r="C740" s="52"/>
      <c r="D740" s="52"/>
      <c r="E740" s="53"/>
      <c r="F740" s="52"/>
      <c r="G740" s="52"/>
      <c r="H740" s="52"/>
      <c r="I740" s="52"/>
      <c r="J740" s="52"/>
      <c r="K740" s="52"/>
      <c r="L740" s="52"/>
      <c r="M740" s="52"/>
      <c r="N740" s="52"/>
      <c r="O740" s="52"/>
      <c r="P740" s="52"/>
      <c r="Q740" s="52"/>
      <c r="R740" s="52"/>
      <c r="S740" s="52"/>
      <c r="T740" s="52"/>
      <c r="U740" s="52"/>
      <c r="V740" s="52"/>
      <c r="W740" s="52"/>
      <c r="X740" s="52"/>
      <c r="Y740" s="52"/>
      <c r="Z740" s="52"/>
    </row>
    <row r="741" spans="1:26" ht="15.75" customHeight="1">
      <c r="A741" s="52"/>
      <c r="B741" s="154"/>
      <c r="C741" s="52"/>
      <c r="D741" s="52"/>
      <c r="E741" s="53"/>
      <c r="F741" s="52"/>
      <c r="G741" s="52"/>
      <c r="H741" s="52"/>
      <c r="I741" s="52"/>
      <c r="J741" s="52"/>
      <c r="K741" s="52"/>
      <c r="L741" s="52"/>
      <c r="M741" s="52"/>
      <c r="N741" s="52"/>
      <c r="O741" s="52"/>
      <c r="P741" s="52"/>
      <c r="Q741" s="52"/>
      <c r="R741" s="52"/>
      <c r="S741" s="52"/>
      <c r="T741" s="52"/>
      <c r="U741" s="52"/>
      <c r="V741" s="52"/>
      <c r="W741" s="52"/>
      <c r="X741" s="52"/>
      <c r="Y741" s="52"/>
      <c r="Z741" s="52"/>
    </row>
    <row r="742" spans="1:26" ht="15.75" customHeight="1">
      <c r="A742" s="52"/>
      <c r="B742" s="154"/>
      <c r="C742" s="52"/>
      <c r="D742" s="52"/>
      <c r="E742" s="53"/>
      <c r="F742" s="52"/>
      <c r="G742" s="52"/>
      <c r="H742" s="52"/>
      <c r="I742" s="52"/>
      <c r="J742" s="52"/>
      <c r="K742" s="52"/>
      <c r="L742" s="52"/>
      <c r="M742" s="52"/>
      <c r="N742" s="52"/>
      <c r="O742" s="52"/>
      <c r="P742" s="52"/>
      <c r="Q742" s="52"/>
      <c r="R742" s="52"/>
      <c r="S742" s="52"/>
      <c r="T742" s="52"/>
      <c r="U742" s="52"/>
      <c r="V742" s="52"/>
      <c r="W742" s="52"/>
      <c r="X742" s="52"/>
      <c r="Y742" s="52"/>
      <c r="Z742" s="52"/>
    </row>
    <row r="743" spans="1:26" ht="15.75" customHeight="1">
      <c r="A743" s="52"/>
      <c r="B743" s="154"/>
      <c r="C743" s="52"/>
      <c r="D743" s="52"/>
      <c r="E743" s="53"/>
      <c r="F743" s="52"/>
      <c r="G743" s="52"/>
      <c r="H743" s="52"/>
      <c r="I743" s="52"/>
      <c r="J743" s="52"/>
      <c r="K743" s="52"/>
      <c r="L743" s="52"/>
      <c r="M743" s="52"/>
      <c r="N743" s="52"/>
      <c r="O743" s="52"/>
      <c r="P743" s="52"/>
      <c r="Q743" s="52"/>
      <c r="R743" s="52"/>
      <c r="S743" s="52"/>
      <c r="T743" s="52"/>
      <c r="U743" s="52"/>
      <c r="V743" s="52"/>
      <c r="W743" s="52"/>
      <c r="X743" s="52"/>
      <c r="Y743" s="52"/>
      <c r="Z743" s="52"/>
    </row>
    <row r="744" spans="1:26" ht="15.75" customHeight="1">
      <c r="A744" s="52"/>
      <c r="B744" s="154"/>
      <c r="C744" s="52"/>
      <c r="D744" s="52"/>
      <c r="E744" s="53"/>
      <c r="F744" s="52"/>
      <c r="G744" s="52"/>
      <c r="H744" s="52"/>
      <c r="I744" s="52"/>
      <c r="J744" s="52"/>
      <c r="K744" s="52"/>
      <c r="L744" s="52"/>
      <c r="M744" s="52"/>
      <c r="N744" s="52"/>
      <c r="O744" s="52"/>
      <c r="P744" s="52"/>
      <c r="Q744" s="52"/>
      <c r="R744" s="52"/>
      <c r="S744" s="52"/>
      <c r="T744" s="52"/>
      <c r="U744" s="52"/>
      <c r="V744" s="52"/>
      <c r="W744" s="52"/>
      <c r="X744" s="52"/>
      <c r="Y744" s="52"/>
      <c r="Z744" s="52"/>
    </row>
    <row r="745" spans="1:26" ht="15.75" customHeight="1">
      <c r="A745" s="52"/>
      <c r="B745" s="154"/>
      <c r="C745" s="52"/>
      <c r="D745" s="52"/>
      <c r="E745" s="53"/>
      <c r="F745" s="52"/>
      <c r="G745" s="52"/>
      <c r="H745" s="52"/>
      <c r="I745" s="52"/>
      <c r="J745" s="52"/>
      <c r="K745" s="52"/>
      <c r="L745" s="52"/>
      <c r="M745" s="52"/>
      <c r="N745" s="52"/>
      <c r="O745" s="52"/>
      <c r="P745" s="52"/>
      <c r="Q745" s="52"/>
      <c r="R745" s="52"/>
      <c r="S745" s="52"/>
      <c r="T745" s="52"/>
      <c r="U745" s="52"/>
      <c r="V745" s="52"/>
      <c r="W745" s="52"/>
      <c r="X745" s="52"/>
      <c r="Y745" s="52"/>
      <c r="Z745" s="52"/>
    </row>
    <row r="746" spans="1:26" ht="15.75" customHeight="1">
      <c r="A746" s="52"/>
      <c r="B746" s="154"/>
      <c r="C746" s="52"/>
      <c r="D746" s="52"/>
      <c r="E746" s="53"/>
      <c r="F746" s="52"/>
      <c r="G746" s="52"/>
      <c r="H746" s="52"/>
      <c r="I746" s="52"/>
      <c r="J746" s="52"/>
      <c r="K746" s="52"/>
      <c r="L746" s="52"/>
      <c r="M746" s="52"/>
      <c r="N746" s="52"/>
      <c r="O746" s="52"/>
      <c r="P746" s="52"/>
      <c r="Q746" s="52"/>
      <c r="R746" s="52"/>
      <c r="S746" s="52"/>
      <c r="T746" s="52"/>
      <c r="U746" s="52"/>
      <c r="V746" s="52"/>
      <c r="W746" s="52"/>
      <c r="X746" s="52"/>
      <c r="Y746" s="52"/>
      <c r="Z746" s="52"/>
    </row>
    <row r="747" spans="1:26" ht="15.75" customHeight="1">
      <c r="A747" s="52"/>
      <c r="B747" s="154"/>
      <c r="C747" s="52"/>
      <c r="D747" s="52"/>
      <c r="E747" s="53"/>
      <c r="F747" s="52"/>
      <c r="G747" s="52"/>
      <c r="H747" s="52"/>
      <c r="I747" s="52"/>
      <c r="J747" s="52"/>
      <c r="K747" s="52"/>
      <c r="L747" s="52"/>
      <c r="M747" s="52"/>
      <c r="N747" s="52"/>
      <c r="O747" s="52"/>
      <c r="P747" s="52"/>
      <c r="Q747" s="52"/>
      <c r="R747" s="52"/>
      <c r="S747" s="52"/>
      <c r="T747" s="52"/>
      <c r="U747" s="52"/>
      <c r="V747" s="52"/>
      <c r="W747" s="52"/>
      <c r="X747" s="52"/>
      <c r="Y747" s="52"/>
      <c r="Z747" s="52"/>
    </row>
    <row r="748" spans="1:26" ht="15.75" customHeight="1">
      <c r="A748" s="52"/>
      <c r="B748" s="154"/>
      <c r="C748" s="52"/>
      <c r="D748" s="52"/>
      <c r="E748" s="53"/>
      <c r="F748" s="52"/>
      <c r="G748" s="52"/>
      <c r="H748" s="52"/>
      <c r="I748" s="52"/>
      <c r="J748" s="52"/>
      <c r="K748" s="52"/>
      <c r="L748" s="52"/>
      <c r="M748" s="52"/>
      <c r="N748" s="52"/>
      <c r="O748" s="52"/>
      <c r="P748" s="52"/>
      <c r="Q748" s="52"/>
      <c r="R748" s="52"/>
      <c r="S748" s="52"/>
      <c r="T748" s="52"/>
      <c r="U748" s="52"/>
      <c r="V748" s="52"/>
      <c r="W748" s="52"/>
      <c r="X748" s="52"/>
      <c r="Y748" s="52"/>
      <c r="Z748" s="52"/>
    </row>
    <row r="749" spans="1:26" ht="15.75" customHeight="1">
      <c r="A749" s="52"/>
      <c r="B749" s="154"/>
      <c r="C749" s="52"/>
      <c r="D749" s="52"/>
      <c r="E749" s="53"/>
      <c r="F749" s="52"/>
      <c r="G749" s="52"/>
      <c r="H749" s="52"/>
      <c r="I749" s="52"/>
      <c r="J749" s="52"/>
      <c r="K749" s="52"/>
      <c r="L749" s="52"/>
      <c r="M749" s="52"/>
      <c r="N749" s="52"/>
      <c r="O749" s="52"/>
      <c r="P749" s="52"/>
      <c r="Q749" s="52"/>
      <c r="R749" s="52"/>
      <c r="S749" s="52"/>
      <c r="T749" s="52"/>
      <c r="U749" s="52"/>
      <c r="V749" s="52"/>
      <c r="W749" s="52"/>
      <c r="X749" s="52"/>
      <c r="Y749" s="52"/>
      <c r="Z749" s="52"/>
    </row>
    <row r="750" spans="1:26" ht="15.75" customHeight="1">
      <c r="A750" s="52"/>
      <c r="B750" s="154"/>
      <c r="C750" s="52"/>
      <c r="D750" s="52"/>
      <c r="E750" s="53"/>
      <c r="F750" s="52"/>
      <c r="G750" s="52"/>
      <c r="H750" s="52"/>
      <c r="I750" s="52"/>
      <c r="J750" s="52"/>
      <c r="K750" s="52"/>
      <c r="L750" s="52"/>
      <c r="M750" s="52"/>
      <c r="N750" s="52"/>
      <c r="O750" s="52"/>
      <c r="P750" s="52"/>
      <c r="Q750" s="52"/>
      <c r="R750" s="52"/>
      <c r="S750" s="52"/>
      <c r="T750" s="52"/>
      <c r="U750" s="52"/>
      <c r="V750" s="52"/>
      <c r="W750" s="52"/>
      <c r="X750" s="52"/>
      <c r="Y750" s="52"/>
      <c r="Z750" s="52"/>
    </row>
    <row r="751" spans="1:26" ht="15.75" customHeight="1">
      <c r="A751" s="52"/>
      <c r="B751" s="154"/>
      <c r="C751" s="52"/>
      <c r="D751" s="52"/>
      <c r="E751" s="53"/>
      <c r="F751" s="52"/>
      <c r="G751" s="52"/>
      <c r="H751" s="52"/>
      <c r="I751" s="52"/>
      <c r="J751" s="52"/>
      <c r="K751" s="52"/>
      <c r="L751" s="52"/>
      <c r="M751" s="52"/>
      <c r="N751" s="52"/>
      <c r="O751" s="52"/>
      <c r="P751" s="52"/>
      <c r="Q751" s="52"/>
      <c r="R751" s="52"/>
      <c r="S751" s="52"/>
      <c r="T751" s="52"/>
      <c r="U751" s="52"/>
      <c r="V751" s="52"/>
      <c r="W751" s="52"/>
      <c r="X751" s="52"/>
      <c r="Y751" s="52"/>
      <c r="Z751" s="52"/>
    </row>
    <row r="752" spans="1:26" ht="15.75" customHeight="1">
      <c r="A752" s="52"/>
      <c r="B752" s="154"/>
      <c r="C752" s="52"/>
      <c r="D752" s="52"/>
      <c r="E752" s="53"/>
      <c r="F752" s="52"/>
      <c r="G752" s="52"/>
      <c r="H752" s="52"/>
      <c r="I752" s="52"/>
      <c r="J752" s="52"/>
      <c r="K752" s="52"/>
      <c r="L752" s="52"/>
      <c r="M752" s="52"/>
      <c r="N752" s="52"/>
      <c r="O752" s="52"/>
      <c r="P752" s="52"/>
      <c r="Q752" s="52"/>
      <c r="R752" s="52"/>
      <c r="S752" s="52"/>
      <c r="T752" s="52"/>
      <c r="U752" s="52"/>
      <c r="V752" s="52"/>
      <c r="W752" s="52"/>
      <c r="X752" s="52"/>
      <c r="Y752" s="52"/>
      <c r="Z752" s="52"/>
    </row>
    <row r="753" spans="1:26" ht="15.75" customHeight="1">
      <c r="A753" s="52"/>
      <c r="B753" s="154"/>
      <c r="C753" s="52"/>
      <c r="D753" s="52"/>
      <c r="E753" s="53"/>
      <c r="F753" s="52"/>
      <c r="G753" s="52"/>
      <c r="H753" s="52"/>
      <c r="I753" s="52"/>
      <c r="J753" s="52"/>
      <c r="K753" s="52"/>
      <c r="L753" s="52"/>
      <c r="M753" s="52"/>
      <c r="N753" s="52"/>
      <c r="O753" s="52"/>
      <c r="P753" s="52"/>
      <c r="Q753" s="52"/>
      <c r="R753" s="52"/>
      <c r="S753" s="52"/>
      <c r="T753" s="52"/>
      <c r="U753" s="52"/>
      <c r="V753" s="52"/>
      <c r="W753" s="52"/>
      <c r="X753" s="52"/>
      <c r="Y753" s="52"/>
      <c r="Z753" s="52"/>
    </row>
    <row r="754" spans="1:26" ht="15.75" customHeight="1">
      <c r="A754" s="52"/>
      <c r="B754" s="154"/>
      <c r="C754" s="52"/>
      <c r="D754" s="52"/>
      <c r="E754" s="53"/>
      <c r="F754" s="52"/>
      <c r="G754" s="52"/>
      <c r="H754" s="52"/>
      <c r="I754" s="52"/>
      <c r="J754" s="52"/>
      <c r="K754" s="52"/>
      <c r="L754" s="52"/>
      <c r="M754" s="52"/>
      <c r="N754" s="52"/>
      <c r="O754" s="52"/>
      <c r="P754" s="52"/>
      <c r="Q754" s="52"/>
      <c r="R754" s="52"/>
      <c r="S754" s="52"/>
      <c r="T754" s="52"/>
      <c r="U754" s="52"/>
      <c r="V754" s="52"/>
      <c r="W754" s="52"/>
      <c r="X754" s="52"/>
      <c r="Y754" s="52"/>
      <c r="Z754" s="52"/>
    </row>
    <row r="755" spans="1:26" ht="15.75" customHeight="1">
      <c r="A755" s="52"/>
      <c r="B755" s="154"/>
      <c r="C755" s="52"/>
      <c r="D755" s="52"/>
      <c r="E755" s="53"/>
      <c r="F755" s="52"/>
      <c r="G755" s="52"/>
      <c r="H755" s="52"/>
      <c r="I755" s="52"/>
      <c r="J755" s="52"/>
      <c r="K755" s="52"/>
      <c r="L755" s="52"/>
      <c r="M755" s="52"/>
      <c r="N755" s="52"/>
      <c r="O755" s="52"/>
      <c r="P755" s="52"/>
      <c r="Q755" s="52"/>
      <c r="R755" s="52"/>
      <c r="S755" s="52"/>
      <c r="T755" s="52"/>
      <c r="U755" s="52"/>
      <c r="V755" s="52"/>
      <c r="W755" s="52"/>
      <c r="X755" s="52"/>
      <c r="Y755" s="52"/>
      <c r="Z755" s="52"/>
    </row>
    <row r="756" spans="1:26" ht="15.75" customHeight="1">
      <c r="A756" s="52"/>
      <c r="B756" s="154"/>
      <c r="C756" s="52"/>
      <c r="D756" s="52"/>
      <c r="E756" s="53"/>
      <c r="F756" s="52"/>
      <c r="G756" s="52"/>
      <c r="H756" s="52"/>
      <c r="I756" s="52"/>
      <c r="J756" s="52"/>
      <c r="K756" s="52"/>
      <c r="L756" s="52"/>
      <c r="M756" s="52"/>
      <c r="N756" s="52"/>
      <c r="O756" s="52"/>
      <c r="P756" s="52"/>
      <c r="Q756" s="52"/>
      <c r="R756" s="52"/>
      <c r="S756" s="52"/>
      <c r="T756" s="52"/>
      <c r="U756" s="52"/>
      <c r="V756" s="52"/>
      <c r="W756" s="52"/>
      <c r="X756" s="52"/>
      <c r="Y756" s="52"/>
      <c r="Z756" s="52"/>
    </row>
    <row r="757" spans="1:26" ht="15.75" customHeight="1">
      <c r="A757" s="52"/>
      <c r="B757" s="154"/>
      <c r="C757" s="52"/>
      <c r="D757" s="52"/>
      <c r="E757" s="53"/>
      <c r="F757" s="52"/>
      <c r="G757" s="52"/>
      <c r="H757" s="52"/>
      <c r="I757" s="52"/>
      <c r="J757" s="52"/>
      <c r="K757" s="52"/>
      <c r="L757" s="52"/>
      <c r="M757" s="52"/>
      <c r="N757" s="52"/>
      <c r="O757" s="52"/>
      <c r="P757" s="52"/>
      <c r="Q757" s="52"/>
      <c r="R757" s="52"/>
      <c r="S757" s="52"/>
      <c r="T757" s="52"/>
      <c r="U757" s="52"/>
      <c r="V757" s="52"/>
      <c r="W757" s="52"/>
      <c r="X757" s="52"/>
      <c r="Y757" s="52"/>
      <c r="Z757" s="52"/>
    </row>
    <row r="758" spans="1:26" ht="15.75" customHeight="1">
      <c r="A758" s="52"/>
      <c r="B758" s="154"/>
      <c r="C758" s="52"/>
      <c r="D758" s="52"/>
      <c r="E758" s="53"/>
      <c r="F758" s="52"/>
      <c r="G758" s="52"/>
      <c r="H758" s="52"/>
      <c r="I758" s="52"/>
      <c r="J758" s="52"/>
      <c r="K758" s="52"/>
      <c r="L758" s="52"/>
      <c r="M758" s="52"/>
      <c r="N758" s="52"/>
      <c r="O758" s="52"/>
      <c r="P758" s="52"/>
      <c r="Q758" s="52"/>
      <c r="R758" s="52"/>
      <c r="S758" s="52"/>
      <c r="T758" s="52"/>
      <c r="U758" s="52"/>
      <c r="V758" s="52"/>
      <c r="W758" s="52"/>
      <c r="X758" s="52"/>
      <c r="Y758" s="52"/>
      <c r="Z758" s="52"/>
    </row>
    <row r="759" spans="1:26" ht="15.75" customHeight="1">
      <c r="A759" s="52"/>
      <c r="B759" s="154"/>
      <c r="C759" s="52"/>
      <c r="D759" s="52"/>
      <c r="E759" s="53"/>
      <c r="F759" s="52"/>
      <c r="G759" s="52"/>
      <c r="H759" s="52"/>
      <c r="I759" s="52"/>
      <c r="J759" s="52"/>
      <c r="K759" s="52"/>
      <c r="L759" s="52"/>
      <c r="M759" s="52"/>
      <c r="N759" s="52"/>
      <c r="O759" s="52"/>
      <c r="P759" s="52"/>
      <c r="Q759" s="52"/>
      <c r="R759" s="52"/>
      <c r="S759" s="52"/>
      <c r="T759" s="52"/>
      <c r="U759" s="52"/>
      <c r="V759" s="52"/>
      <c r="W759" s="52"/>
      <c r="X759" s="52"/>
      <c r="Y759" s="52"/>
      <c r="Z759" s="52"/>
    </row>
    <row r="760" spans="1:26" ht="15.75" customHeight="1">
      <c r="A760" s="52"/>
      <c r="B760" s="154"/>
      <c r="C760" s="52"/>
      <c r="D760" s="52"/>
      <c r="E760" s="53"/>
      <c r="F760" s="52"/>
      <c r="G760" s="52"/>
      <c r="H760" s="52"/>
      <c r="I760" s="52"/>
      <c r="J760" s="52"/>
      <c r="K760" s="52"/>
      <c r="L760" s="52"/>
      <c r="M760" s="52"/>
      <c r="N760" s="52"/>
      <c r="O760" s="52"/>
      <c r="P760" s="52"/>
      <c r="Q760" s="52"/>
      <c r="R760" s="52"/>
      <c r="S760" s="52"/>
      <c r="T760" s="52"/>
      <c r="U760" s="52"/>
      <c r="V760" s="52"/>
      <c r="W760" s="52"/>
      <c r="X760" s="52"/>
      <c r="Y760" s="52"/>
      <c r="Z760" s="52"/>
    </row>
    <row r="761" spans="1:26" ht="15.75" customHeight="1">
      <c r="A761" s="52"/>
      <c r="B761" s="154"/>
      <c r="C761" s="52"/>
      <c r="D761" s="52"/>
      <c r="E761" s="53"/>
      <c r="F761" s="52"/>
      <c r="G761" s="52"/>
      <c r="H761" s="52"/>
      <c r="I761" s="52"/>
      <c r="J761" s="52"/>
      <c r="K761" s="52"/>
      <c r="L761" s="52"/>
      <c r="M761" s="52"/>
      <c r="N761" s="52"/>
      <c r="O761" s="52"/>
      <c r="P761" s="52"/>
      <c r="Q761" s="52"/>
      <c r="R761" s="52"/>
      <c r="S761" s="52"/>
      <c r="T761" s="52"/>
      <c r="U761" s="52"/>
      <c r="V761" s="52"/>
      <c r="W761" s="52"/>
      <c r="X761" s="52"/>
      <c r="Y761" s="52"/>
      <c r="Z761" s="52"/>
    </row>
    <row r="762" spans="1:26" ht="15.75" customHeight="1">
      <c r="A762" s="52"/>
      <c r="B762" s="154"/>
      <c r="C762" s="52"/>
      <c r="D762" s="52"/>
      <c r="E762" s="53"/>
      <c r="F762" s="52"/>
      <c r="G762" s="52"/>
      <c r="H762" s="52"/>
      <c r="I762" s="52"/>
      <c r="J762" s="52"/>
      <c r="K762" s="52"/>
      <c r="L762" s="52"/>
      <c r="M762" s="52"/>
      <c r="N762" s="52"/>
      <c r="O762" s="52"/>
      <c r="P762" s="52"/>
      <c r="Q762" s="52"/>
      <c r="R762" s="52"/>
      <c r="S762" s="52"/>
      <c r="T762" s="52"/>
      <c r="U762" s="52"/>
      <c r="V762" s="52"/>
      <c r="W762" s="52"/>
      <c r="X762" s="52"/>
      <c r="Y762" s="52"/>
      <c r="Z762" s="52"/>
    </row>
    <row r="763" spans="1:26" ht="15.75" customHeight="1">
      <c r="A763" s="52"/>
      <c r="B763" s="154"/>
      <c r="C763" s="52"/>
      <c r="D763" s="52"/>
      <c r="E763" s="53"/>
      <c r="F763" s="52"/>
      <c r="G763" s="52"/>
      <c r="H763" s="52"/>
      <c r="I763" s="52"/>
      <c r="J763" s="52"/>
      <c r="K763" s="52"/>
      <c r="L763" s="52"/>
      <c r="M763" s="52"/>
      <c r="N763" s="52"/>
      <c r="O763" s="52"/>
      <c r="P763" s="52"/>
      <c r="Q763" s="52"/>
      <c r="R763" s="52"/>
      <c r="S763" s="52"/>
      <c r="T763" s="52"/>
      <c r="U763" s="52"/>
      <c r="V763" s="52"/>
      <c r="W763" s="52"/>
      <c r="X763" s="52"/>
      <c r="Y763" s="52"/>
      <c r="Z763" s="52"/>
    </row>
    <row r="764" spans="1:26" ht="15.75" customHeight="1">
      <c r="A764" s="52"/>
      <c r="B764" s="154"/>
      <c r="C764" s="52"/>
      <c r="D764" s="52"/>
      <c r="E764" s="53"/>
      <c r="F764" s="52"/>
      <c r="G764" s="52"/>
      <c r="H764" s="52"/>
      <c r="I764" s="52"/>
      <c r="J764" s="52"/>
      <c r="K764" s="52"/>
      <c r="L764" s="52"/>
      <c r="M764" s="52"/>
      <c r="N764" s="52"/>
      <c r="O764" s="52"/>
      <c r="P764" s="52"/>
      <c r="Q764" s="52"/>
      <c r="R764" s="52"/>
      <c r="S764" s="52"/>
      <c r="T764" s="52"/>
      <c r="U764" s="52"/>
      <c r="V764" s="52"/>
      <c r="W764" s="52"/>
      <c r="X764" s="52"/>
      <c r="Y764" s="52"/>
      <c r="Z764" s="52"/>
    </row>
    <row r="765" spans="1:26" ht="15.75" customHeight="1">
      <c r="A765" s="52"/>
      <c r="B765" s="154"/>
      <c r="C765" s="52"/>
      <c r="D765" s="52"/>
      <c r="E765" s="53"/>
      <c r="F765" s="52"/>
      <c r="G765" s="52"/>
      <c r="H765" s="52"/>
      <c r="I765" s="52"/>
      <c r="J765" s="52"/>
      <c r="K765" s="52"/>
      <c r="L765" s="52"/>
      <c r="M765" s="52"/>
      <c r="N765" s="52"/>
      <c r="O765" s="52"/>
      <c r="P765" s="52"/>
      <c r="Q765" s="52"/>
      <c r="R765" s="52"/>
      <c r="S765" s="52"/>
      <c r="T765" s="52"/>
      <c r="U765" s="52"/>
      <c r="V765" s="52"/>
      <c r="W765" s="52"/>
      <c r="X765" s="52"/>
      <c r="Y765" s="52"/>
      <c r="Z765" s="52"/>
    </row>
    <row r="766" spans="1:26" ht="15.75" customHeight="1">
      <c r="A766" s="52"/>
      <c r="B766" s="154"/>
      <c r="C766" s="52"/>
      <c r="D766" s="52"/>
      <c r="E766" s="53"/>
      <c r="F766" s="52"/>
      <c r="G766" s="52"/>
      <c r="H766" s="52"/>
      <c r="I766" s="52"/>
      <c r="J766" s="52"/>
      <c r="K766" s="52"/>
      <c r="L766" s="52"/>
      <c r="M766" s="52"/>
      <c r="N766" s="52"/>
      <c r="O766" s="52"/>
      <c r="P766" s="52"/>
      <c r="Q766" s="52"/>
      <c r="R766" s="52"/>
      <c r="S766" s="52"/>
      <c r="T766" s="52"/>
      <c r="U766" s="52"/>
      <c r="V766" s="52"/>
      <c r="W766" s="52"/>
      <c r="X766" s="52"/>
      <c r="Y766" s="52"/>
      <c r="Z766" s="52"/>
    </row>
    <row r="767" spans="1:26" ht="15.75" customHeight="1">
      <c r="A767" s="52"/>
      <c r="B767" s="154"/>
      <c r="C767" s="52"/>
      <c r="D767" s="52"/>
      <c r="E767" s="53"/>
      <c r="F767" s="52"/>
      <c r="G767" s="52"/>
      <c r="H767" s="52"/>
      <c r="I767" s="52"/>
      <c r="J767" s="52"/>
      <c r="K767" s="52"/>
      <c r="L767" s="52"/>
      <c r="M767" s="52"/>
      <c r="N767" s="52"/>
      <c r="O767" s="52"/>
      <c r="P767" s="52"/>
      <c r="Q767" s="52"/>
      <c r="R767" s="52"/>
      <c r="S767" s="52"/>
      <c r="T767" s="52"/>
      <c r="U767" s="52"/>
      <c r="V767" s="52"/>
      <c r="W767" s="52"/>
      <c r="X767" s="52"/>
      <c r="Y767" s="52"/>
      <c r="Z767" s="52"/>
    </row>
    <row r="768" spans="1:26" ht="15.75" customHeight="1">
      <c r="A768" s="52"/>
      <c r="B768" s="154"/>
      <c r="C768" s="52"/>
      <c r="D768" s="52"/>
      <c r="E768" s="53"/>
      <c r="F768" s="52"/>
      <c r="G768" s="52"/>
      <c r="H768" s="52"/>
      <c r="I768" s="52"/>
      <c r="J768" s="52"/>
      <c r="K768" s="52"/>
      <c r="L768" s="52"/>
      <c r="M768" s="52"/>
      <c r="N768" s="52"/>
      <c r="O768" s="52"/>
      <c r="P768" s="52"/>
      <c r="Q768" s="52"/>
      <c r="R768" s="52"/>
      <c r="S768" s="52"/>
      <c r="T768" s="52"/>
      <c r="U768" s="52"/>
      <c r="V768" s="52"/>
      <c r="W768" s="52"/>
      <c r="X768" s="52"/>
      <c r="Y768" s="52"/>
      <c r="Z768" s="52"/>
    </row>
    <row r="769" spans="1:26" ht="15.75" customHeight="1">
      <c r="A769" s="52"/>
      <c r="B769" s="154"/>
      <c r="C769" s="52"/>
      <c r="D769" s="52"/>
      <c r="E769" s="53"/>
      <c r="F769" s="52"/>
      <c r="G769" s="52"/>
      <c r="H769" s="52"/>
      <c r="I769" s="52"/>
      <c r="J769" s="52"/>
      <c r="K769" s="52"/>
      <c r="L769" s="52"/>
      <c r="M769" s="52"/>
      <c r="N769" s="52"/>
      <c r="O769" s="52"/>
      <c r="P769" s="52"/>
      <c r="Q769" s="52"/>
      <c r="R769" s="52"/>
      <c r="S769" s="52"/>
      <c r="T769" s="52"/>
      <c r="U769" s="52"/>
      <c r="V769" s="52"/>
      <c r="W769" s="52"/>
      <c r="X769" s="52"/>
      <c r="Y769" s="52"/>
      <c r="Z769" s="52"/>
    </row>
    <row r="770" spans="1:26" ht="15.75" customHeight="1">
      <c r="A770" s="52"/>
      <c r="B770" s="154"/>
      <c r="C770" s="52"/>
      <c r="D770" s="52"/>
      <c r="E770" s="53"/>
      <c r="F770" s="52"/>
      <c r="G770" s="52"/>
      <c r="H770" s="52"/>
      <c r="I770" s="52"/>
      <c r="J770" s="52"/>
      <c r="K770" s="52"/>
      <c r="L770" s="52"/>
      <c r="M770" s="52"/>
      <c r="N770" s="52"/>
      <c r="O770" s="52"/>
      <c r="P770" s="52"/>
      <c r="Q770" s="52"/>
      <c r="R770" s="52"/>
      <c r="S770" s="52"/>
      <c r="T770" s="52"/>
      <c r="U770" s="52"/>
      <c r="V770" s="52"/>
      <c r="W770" s="52"/>
      <c r="X770" s="52"/>
      <c r="Y770" s="52"/>
      <c r="Z770" s="52"/>
    </row>
    <row r="771" spans="1:26" ht="15.75" customHeight="1">
      <c r="A771" s="52"/>
      <c r="B771" s="154"/>
      <c r="C771" s="52"/>
      <c r="D771" s="52"/>
      <c r="E771" s="53"/>
      <c r="F771" s="52"/>
      <c r="G771" s="52"/>
      <c r="H771" s="52"/>
      <c r="I771" s="52"/>
      <c r="J771" s="52"/>
      <c r="K771" s="52"/>
      <c r="L771" s="52"/>
      <c r="M771" s="52"/>
      <c r="N771" s="52"/>
      <c r="O771" s="52"/>
      <c r="P771" s="52"/>
      <c r="Q771" s="52"/>
      <c r="R771" s="52"/>
      <c r="S771" s="52"/>
      <c r="T771" s="52"/>
      <c r="U771" s="52"/>
      <c r="V771" s="52"/>
      <c r="W771" s="52"/>
      <c r="X771" s="52"/>
      <c r="Y771" s="52"/>
      <c r="Z771" s="52"/>
    </row>
    <row r="772" spans="1:26" ht="15.75" customHeight="1">
      <c r="A772" s="52"/>
      <c r="B772" s="154"/>
      <c r="C772" s="52"/>
      <c r="D772" s="52"/>
      <c r="E772" s="53"/>
      <c r="F772" s="52"/>
      <c r="G772" s="52"/>
      <c r="H772" s="52"/>
      <c r="I772" s="52"/>
      <c r="J772" s="52"/>
      <c r="K772" s="52"/>
      <c r="L772" s="52"/>
      <c r="M772" s="52"/>
      <c r="N772" s="52"/>
      <c r="O772" s="52"/>
      <c r="P772" s="52"/>
      <c r="Q772" s="52"/>
      <c r="R772" s="52"/>
      <c r="S772" s="52"/>
      <c r="T772" s="52"/>
      <c r="U772" s="52"/>
      <c r="V772" s="52"/>
      <c r="W772" s="52"/>
      <c r="X772" s="52"/>
      <c r="Y772" s="52"/>
      <c r="Z772" s="52"/>
    </row>
    <row r="773" spans="1:26" ht="15.75" customHeight="1">
      <c r="A773" s="52"/>
      <c r="B773" s="154"/>
      <c r="C773" s="52"/>
      <c r="D773" s="52"/>
      <c r="E773" s="53"/>
      <c r="F773" s="52"/>
      <c r="G773" s="52"/>
      <c r="H773" s="52"/>
      <c r="I773" s="52"/>
      <c r="J773" s="52"/>
      <c r="K773" s="52"/>
      <c r="L773" s="52"/>
      <c r="M773" s="52"/>
      <c r="N773" s="52"/>
      <c r="O773" s="52"/>
      <c r="P773" s="52"/>
      <c r="Q773" s="52"/>
      <c r="R773" s="52"/>
      <c r="S773" s="52"/>
      <c r="T773" s="52"/>
      <c r="U773" s="52"/>
      <c r="V773" s="52"/>
      <c r="W773" s="52"/>
      <c r="X773" s="52"/>
      <c r="Y773" s="52"/>
      <c r="Z773" s="52"/>
    </row>
    <row r="774" spans="1:26" ht="15.75" customHeight="1">
      <c r="A774" s="52"/>
      <c r="B774" s="154"/>
      <c r="C774" s="52"/>
      <c r="D774" s="52"/>
      <c r="E774" s="53"/>
      <c r="F774" s="52"/>
      <c r="G774" s="52"/>
      <c r="H774" s="52"/>
      <c r="I774" s="52"/>
      <c r="J774" s="52"/>
      <c r="K774" s="52"/>
      <c r="L774" s="52"/>
      <c r="M774" s="52"/>
      <c r="N774" s="52"/>
      <c r="O774" s="52"/>
      <c r="P774" s="52"/>
      <c r="Q774" s="52"/>
      <c r="R774" s="52"/>
      <c r="S774" s="52"/>
      <c r="T774" s="52"/>
      <c r="U774" s="52"/>
      <c r="V774" s="52"/>
      <c r="W774" s="52"/>
      <c r="X774" s="52"/>
      <c r="Y774" s="52"/>
      <c r="Z774" s="52"/>
    </row>
    <row r="775" spans="1:26" ht="15.75" customHeight="1">
      <c r="A775" s="52"/>
      <c r="B775" s="154"/>
      <c r="C775" s="52"/>
      <c r="D775" s="52"/>
      <c r="E775" s="53"/>
      <c r="F775" s="52"/>
      <c r="G775" s="52"/>
      <c r="H775" s="52"/>
      <c r="I775" s="52"/>
      <c r="J775" s="52"/>
      <c r="K775" s="52"/>
      <c r="L775" s="52"/>
      <c r="M775" s="52"/>
      <c r="N775" s="52"/>
      <c r="O775" s="52"/>
      <c r="P775" s="52"/>
      <c r="Q775" s="52"/>
      <c r="R775" s="52"/>
      <c r="S775" s="52"/>
      <c r="T775" s="52"/>
      <c r="U775" s="52"/>
      <c r="V775" s="52"/>
      <c r="W775" s="52"/>
      <c r="X775" s="52"/>
      <c r="Y775" s="52"/>
      <c r="Z775" s="52"/>
    </row>
    <row r="776" spans="1:26" ht="15.75" customHeight="1">
      <c r="A776" s="52"/>
      <c r="B776" s="154"/>
      <c r="C776" s="52"/>
      <c r="D776" s="52"/>
      <c r="E776" s="53"/>
      <c r="F776" s="52"/>
      <c r="G776" s="52"/>
      <c r="H776" s="52"/>
      <c r="I776" s="52"/>
      <c r="J776" s="52"/>
      <c r="K776" s="52"/>
      <c r="L776" s="52"/>
      <c r="M776" s="52"/>
      <c r="N776" s="52"/>
      <c r="O776" s="52"/>
      <c r="P776" s="52"/>
      <c r="Q776" s="52"/>
      <c r="R776" s="52"/>
      <c r="S776" s="52"/>
      <c r="T776" s="52"/>
      <c r="U776" s="52"/>
      <c r="V776" s="52"/>
      <c r="W776" s="52"/>
      <c r="X776" s="52"/>
      <c r="Y776" s="52"/>
      <c r="Z776" s="52"/>
    </row>
    <row r="777" spans="1:26" ht="15.75" customHeight="1">
      <c r="A777" s="52"/>
      <c r="B777" s="154"/>
      <c r="C777" s="52"/>
      <c r="D777" s="52"/>
      <c r="E777" s="53"/>
      <c r="F777" s="52"/>
      <c r="G777" s="52"/>
      <c r="H777" s="52"/>
      <c r="I777" s="52"/>
      <c r="J777" s="52"/>
      <c r="K777" s="52"/>
      <c r="L777" s="52"/>
      <c r="M777" s="52"/>
      <c r="N777" s="52"/>
      <c r="O777" s="52"/>
      <c r="P777" s="52"/>
      <c r="Q777" s="52"/>
      <c r="R777" s="52"/>
      <c r="S777" s="52"/>
      <c r="T777" s="52"/>
      <c r="U777" s="52"/>
      <c r="V777" s="52"/>
      <c r="W777" s="52"/>
      <c r="X777" s="52"/>
      <c r="Y777" s="52"/>
      <c r="Z777" s="52"/>
    </row>
    <row r="778" spans="1:26" ht="15.75" customHeight="1">
      <c r="A778" s="52"/>
      <c r="B778" s="154"/>
      <c r="C778" s="52"/>
      <c r="D778" s="52"/>
      <c r="E778" s="53"/>
      <c r="F778" s="52"/>
      <c r="G778" s="52"/>
      <c r="H778" s="52"/>
      <c r="I778" s="52"/>
      <c r="J778" s="52"/>
      <c r="K778" s="52"/>
      <c r="L778" s="52"/>
      <c r="M778" s="52"/>
      <c r="N778" s="52"/>
      <c r="O778" s="52"/>
      <c r="P778" s="52"/>
      <c r="Q778" s="52"/>
      <c r="R778" s="52"/>
      <c r="S778" s="52"/>
      <c r="T778" s="52"/>
      <c r="U778" s="52"/>
      <c r="V778" s="52"/>
      <c r="W778" s="52"/>
      <c r="X778" s="52"/>
      <c r="Y778" s="52"/>
      <c r="Z778" s="52"/>
    </row>
    <row r="779" spans="1:26" ht="15.75" customHeight="1">
      <c r="A779" s="52"/>
      <c r="B779" s="154"/>
      <c r="C779" s="52"/>
      <c r="D779" s="52"/>
      <c r="E779" s="53"/>
      <c r="F779" s="52"/>
      <c r="G779" s="52"/>
      <c r="H779" s="52"/>
      <c r="I779" s="52"/>
      <c r="J779" s="52"/>
      <c r="K779" s="52"/>
      <c r="L779" s="52"/>
      <c r="M779" s="52"/>
      <c r="N779" s="52"/>
      <c r="O779" s="52"/>
      <c r="P779" s="52"/>
      <c r="Q779" s="52"/>
      <c r="R779" s="52"/>
      <c r="S779" s="52"/>
      <c r="T779" s="52"/>
      <c r="U779" s="52"/>
      <c r="V779" s="52"/>
      <c r="W779" s="52"/>
      <c r="X779" s="52"/>
      <c r="Y779" s="52"/>
      <c r="Z779" s="52"/>
    </row>
    <row r="780" spans="1:26" ht="15.75" customHeight="1">
      <c r="A780" s="52"/>
      <c r="B780" s="154"/>
      <c r="C780" s="52"/>
      <c r="D780" s="52"/>
      <c r="E780" s="53"/>
      <c r="F780" s="52"/>
      <c r="G780" s="52"/>
      <c r="H780" s="52"/>
      <c r="I780" s="52"/>
      <c r="J780" s="52"/>
      <c r="K780" s="52"/>
      <c r="L780" s="52"/>
      <c r="M780" s="52"/>
      <c r="N780" s="52"/>
      <c r="O780" s="52"/>
      <c r="P780" s="52"/>
      <c r="Q780" s="52"/>
      <c r="R780" s="52"/>
      <c r="S780" s="52"/>
      <c r="T780" s="52"/>
      <c r="U780" s="52"/>
      <c r="V780" s="52"/>
      <c r="W780" s="52"/>
      <c r="X780" s="52"/>
      <c r="Y780" s="52"/>
      <c r="Z780" s="52"/>
    </row>
    <row r="781" spans="1:26" ht="15.75" customHeight="1">
      <c r="A781" s="52"/>
      <c r="B781" s="154"/>
      <c r="C781" s="52"/>
      <c r="D781" s="52"/>
      <c r="E781" s="53"/>
      <c r="F781" s="52"/>
      <c r="G781" s="52"/>
      <c r="H781" s="52"/>
      <c r="I781" s="52"/>
      <c r="J781" s="52"/>
      <c r="K781" s="52"/>
      <c r="L781" s="52"/>
      <c r="M781" s="52"/>
      <c r="N781" s="52"/>
      <c r="O781" s="52"/>
      <c r="P781" s="52"/>
      <c r="Q781" s="52"/>
      <c r="R781" s="52"/>
      <c r="S781" s="52"/>
      <c r="T781" s="52"/>
      <c r="U781" s="52"/>
      <c r="V781" s="52"/>
      <c r="W781" s="52"/>
      <c r="X781" s="52"/>
      <c r="Y781" s="52"/>
      <c r="Z781" s="52"/>
    </row>
    <row r="782" spans="1:26" ht="15.75" customHeight="1">
      <c r="A782" s="52"/>
      <c r="B782" s="154"/>
      <c r="C782" s="52"/>
      <c r="D782" s="52"/>
      <c r="E782" s="53"/>
      <c r="F782" s="52"/>
      <c r="G782" s="52"/>
      <c r="H782" s="52"/>
      <c r="I782" s="52"/>
      <c r="J782" s="52"/>
      <c r="K782" s="52"/>
      <c r="L782" s="52"/>
      <c r="M782" s="52"/>
      <c r="N782" s="52"/>
      <c r="O782" s="52"/>
      <c r="P782" s="52"/>
      <c r="Q782" s="52"/>
      <c r="R782" s="52"/>
      <c r="S782" s="52"/>
      <c r="T782" s="52"/>
      <c r="U782" s="52"/>
      <c r="V782" s="52"/>
      <c r="W782" s="52"/>
      <c r="X782" s="52"/>
      <c r="Y782" s="52"/>
      <c r="Z782" s="52"/>
    </row>
    <row r="783" spans="1:26" ht="15.75" customHeight="1">
      <c r="A783" s="52"/>
      <c r="B783" s="154"/>
      <c r="C783" s="52"/>
      <c r="D783" s="52"/>
      <c r="E783" s="53"/>
      <c r="F783" s="52"/>
      <c r="G783" s="52"/>
      <c r="H783" s="52"/>
      <c r="I783" s="52"/>
      <c r="J783" s="52"/>
      <c r="K783" s="52"/>
      <c r="L783" s="52"/>
      <c r="M783" s="52"/>
      <c r="N783" s="52"/>
      <c r="O783" s="52"/>
      <c r="P783" s="52"/>
      <c r="Q783" s="52"/>
      <c r="R783" s="52"/>
      <c r="S783" s="52"/>
      <c r="T783" s="52"/>
      <c r="U783" s="52"/>
      <c r="V783" s="52"/>
      <c r="W783" s="52"/>
      <c r="X783" s="52"/>
      <c r="Y783" s="52"/>
      <c r="Z783" s="52"/>
    </row>
    <row r="784" spans="1:26" ht="15.75" customHeight="1">
      <c r="A784" s="52"/>
      <c r="B784" s="154"/>
      <c r="C784" s="52"/>
      <c r="D784" s="52"/>
      <c r="E784" s="53"/>
      <c r="F784" s="52"/>
      <c r="G784" s="52"/>
      <c r="H784" s="52"/>
      <c r="I784" s="52"/>
      <c r="J784" s="52"/>
      <c r="K784" s="52"/>
      <c r="L784" s="52"/>
      <c r="M784" s="52"/>
      <c r="N784" s="52"/>
      <c r="O784" s="52"/>
      <c r="P784" s="52"/>
      <c r="Q784" s="52"/>
      <c r="R784" s="52"/>
      <c r="S784" s="52"/>
      <c r="T784" s="52"/>
      <c r="U784" s="52"/>
      <c r="V784" s="52"/>
      <c r="W784" s="52"/>
      <c r="X784" s="52"/>
      <c r="Y784" s="52"/>
      <c r="Z784" s="52"/>
    </row>
    <row r="785" spans="1:26" ht="15.75" customHeight="1">
      <c r="A785" s="52"/>
      <c r="B785" s="154"/>
      <c r="C785" s="52"/>
      <c r="D785" s="52"/>
      <c r="E785" s="53"/>
      <c r="F785" s="52"/>
      <c r="G785" s="52"/>
      <c r="H785" s="52"/>
      <c r="I785" s="52"/>
      <c r="J785" s="52"/>
      <c r="K785" s="52"/>
      <c r="L785" s="52"/>
      <c r="M785" s="52"/>
      <c r="N785" s="52"/>
      <c r="O785" s="52"/>
      <c r="P785" s="52"/>
      <c r="Q785" s="52"/>
      <c r="R785" s="52"/>
      <c r="S785" s="52"/>
      <c r="T785" s="52"/>
      <c r="U785" s="52"/>
      <c r="V785" s="52"/>
      <c r="W785" s="52"/>
      <c r="X785" s="52"/>
      <c r="Y785" s="52"/>
      <c r="Z785" s="52"/>
    </row>
    <row r="786" spans="1:26" ht="15.75" customHeight="1">
      <c r="A786" s="52"/>
      <c r="B786" s="154"/>
      <c r="C786" s="52"/>
      <c r="D786" s="52"/>
      <c r="E786" s="53"/>
      <c r="F786" s="52"/>
      <c r="G786" s="52"/>
      <c r="H786" s="52"/>
      <c r="I786" s="52"/>
      <c r="J786" s="52"/>
      <c r="K786" s="52"/>
      <c r="L786" s="52"/>
      <c r="M786" s="52"/>
      <c r="N786" s="52"/>
      <c r="O786" s="52"/>
      <c r="P786" s="52"/>
      <c r="Q786" s="52"/>
      <c r="R786" s="52"/>
      <c r="S786" s="52"/>
      <c r="T786" s="52"/>
      <c r="U786" s="52"/>
      <c r="V786" s="52"/>
      <c r="W786" s="52"/>
      <c r="X786" s="52"/>
      <c r="Y786" s="52"/>
      <c r="Z786" s="52"/>
    </row>
    <row r="787" spans="1:26" ht="15.75" customHeight="1">
      <c r="A787" s="52"/>
      <c r="B787" s="154"/>
      <c r="C787" s="52"/>
      <c r="D787" s="52"/>
      <c r="E787" s="53"/>
      <c r="F787" s="52"/>
      <c r="G787" s="52"/>
      <c r="H787" s="52"/>
      <c r="I787" s="52"/>
      <c r="J787" s="52"/>
      <c r="K787" s="52"/>
      <c r="L787" s="52"/>
      <c r="M787" s="52"/>
      <c r="N787" s="52"/>
      <c r="O787" s="52"/>
      <c r="P787" s="52"/>
      <c r="Q787" s="52"/>
      <c r="R787" s="52"/>
      <c r="S787" s="52"/>
      <c r="T787" s="52"/>
      <c r="U787" s="52"/>
      <c r="V787" s="52"/>
      <c r="W787" s="52"/>
      <c r="X787" s="52"/>
      <c r="Y787" s="52"/>
      <c r="Z787" s="52"/>
    </row>
    <row r="788" spans="1:26" ht="15.75" customHeight="1">
      <c r="A788" s="52"/>
      <c r="B788" s="154"/>
      <c r="C788" s="52"/>
      <c r="D788" s="52"/>
      <c r="E788" s="53"/>
      <c r="F788" s="52"/>
      <c r="G788" s="52"/>
      <c r="H788" s="52"/>
      <c r="I788" s="52"/>
      <c r="J788" s="52"/>
      <c r="K788" s="52"/>
      <c r="L788" s="52"/>
      <c r="M788" s="52"/>
      <c r="N788" s="52"/>
      <c r="O788" s="52"/>
      <c r="P788" s="52"/>
      <c r="Q788" s="52"/>
      <c r="R788" s="52"/>
      <c r="S788" s="52"/>
      <c r="T788" s="52"/>
      <c r="U788" s="52"/>
      <c r="V788" s="52"/>
      <c r="W788" s="52"/>
      <c r="X788" s="52"/>
      <c r="Y788" s="52"/>
      <c r="Z788" s="52"/>
    </row>
    <row r="789" spans="1:26" ht="15.75" customHeight="1">
      <c r="A789" s="52"/>
      <c r="B789" s="154"/>
      <c r="C789" s="52"/>
      <c r="D789" s="52"/>
      <c r="E789" s="53"/>
      <c r="F789" s="52"/>
      <c r="G789" s="52"/>
      <c r="H789" s="52"/>
      <c r="I789" s="52"/>
      <c r="J789" s="52"/>
      <c r="K789" s="52"/>
      <c r="L789" s="52"/>
      <c r="M789" s="52"/>
      <c r="N789" s="52"/>
      <c r="O789" s="52"/>
      <c r="P789" s="52"/>
      <c r="Q789" s="52"/>
      <c r="R789" s="52"/>
      <c r="S789" s="52"/>
      <c r="T789" s="52"/>
      <c r="U789" s="52"/>
      <c r="V789" s="52"/>
      <c r="W789" s="52"/>
      <c r="X789" s="52"/>
      <c r="Y789" s="52"/>
      <c r="Z789" s="52"/>
    </row>
    <row r="790" spans="1:26" ht="15.75" customHeight="1">
      <c r="A790" s="52"/>
      <c r="B790" s="154"/>
      <c r="C790" s="52"/>
      <c r="D790" s="52"/>
      <c r="E790" s="53"/>
      <c r="F790" s="52"/>
      <c r="G790" s="52"/>
      <c r="H790" s="52"/>
      <c r="I790" s="52"/>
      <c r="J790" s="52"/>
      <c r="K790" s="52"/>
      <c r="L790" s="52"/>
      <c r="M790" s="52"/>
      <c r="N790" s="52"/>
      <c r="O790" s="52"/>
      <c r="P790" s="52"/>
      <c r="Q790" s="52"/>
      <c r="R790" s="52"/>
      <c r="S790" s="52"/>
      <c r="T790" s="52"/>
      <c r="U790" s="52"/>
      <c r="V790" s="52"/>
      <c r="W790" s="52"/>
      <c r="X790" s="52"/>
      <c r="Y790" s="52"/>
      <c r="Z790" s="52"/>
    </row>
    <row r="791" spans="1:26" ht="15.75" customHeight="1">
      <c r="A791" s="52"/>
      <c r="B791" s="154"/>
      <c r="C791" s="52"/>
      <c r="D791" s="52"/>
      <c r="E791" s="53"/>
      <c r="F791" s="52"/>
      <c r="G791" s="52"/>
      <c r="H791" s="52"/>
      <c r="I791" s="52"/>
      <c r="J791" s="52"/>
      <c r="K791" s="52"/>
      <c r="L791" s="52"/>
      <c r="M791" s="52"/>
      <c r="N791" s="52"/>
      <c r="O791" s="52"/>
      <c r="P791" s="52"/>
      <c r="Q791" s="52"/>
      <c r="R791" s="52"/>
      <c r="S791" s="52"/>
      <c r="T791" s="52"/>
      <c r="U791" s="52"/>
      <c r="V791" s="52"/>
      <c r="W791" s="52"/>
      <c r="X791" s="52"/>
      <c r="Y791" s="52"/>
      <c r="Z791" s="52"/>
    </row>
    <row r="792" spans="1:26" ht="15.75" customHeight="1">
      <c r="A792" s="52"/>
      <c r="B792" s="154"/>
      <c r="C792" s="52"/>
      <c r="D792" s="52"/>
      <c r="E792" s="53"/>
      <c r="F792" s="52"/>
      <c r="G792" s="52"/>
      <c r="H792" s="52"/>
      <c r="I792" s="52"/>
      <c r="J792" s="52"/>
      <c r="K792" s="52"/>
      <c r="L792" s="52"/>
      <c r="M792" s="52"/>
      <c r="N792" s="52"/>
      <c r="O792" s="52"/>
      <c r="P792" s="52"/>
      <c r="Q792" s="52"/>
      <c r="R792" s="52"/>
      <c r="S792" s="52"/>
      <c r="T792" s="52"/>
      <c r="U792" s="52"/>
      <c r="V792" s="52"/>
      <c r="W792" s="52"/>
      <c r="X792" s="52"/>
      <c r="Y792" s="52"/>
      <c r="Z792" s="52"/>
    </row>
    <row r="793" spans="1:26" ht="15.75" customHeight="1">
      <c r="A793" s="52"/>
      <c r="B793" s="154"/>
      <c r="C793" s="52"/>
      <c r="D793" s="52"/>
      <c r="E793" s="53"/>
      <c r="F793" s="52"/>
      <c r="G793" s="52"/>
      <c r="H793" s="52"/>
      <c r="I793" s="52"/>
      <c r="J793" s="52"/>
      <c r="K793" s="52"/>
      <c r="L793" s="52"/>
      <c r="M793" s="52"/>
      <c r="N793" s="52"/>
      <c r="O793" s="52"/>
      <c r="P793" s="52"/>
      <c r="Q793" s="52"/>
      <c r="R793" s="52"/>
      <c r="S793" s="52"/>
      <c r="T793" s="52"/>
      <c r="U793" s="52"/>
      <c r="V793" s="52"/>
      <c r="W793" s="52"/>
      <c r="X793" s="52"/>
      <c r="Y793" s="52"/>
      <c r="Z793" s="52"/>
    </row>
    <row r="794" spans="1:26" ht="15.75" customHeight="1">
      <c r="A794" s="52"/>
      <c r="B794" s="154"/>
      <c r="C794" s="52"/>
      <c r="D794" s="52"/>
      <c r="E794" s="53"/>
      <c r="F794" s="52"/>
      <c r="G794" s="52"/>
      <c r="H794" s="52"/>
      <c r="I794" s="52"/>
      <c r="J794" s="52"/>
      <c r="K794" s="52"/>
      <c r="L794" s="52"/>
      <c r="M794" s="52"/>
      <c r="N794" s="52"/>
      <c r="O794" s="52"/>
      <c r="P794" s="52"/>
      <c r="Q794" s="52"/>
      <c r="R794" s="52"/>
      <c r="S794" s="52"/>
      <c r="T794" s="52"/>
      <c r="U794" s="52"/>
      <c r="V794" s="52"/>
      <c r="W794" s="52"/>
      <c r="X794" s="52"/>
      <c r="Y794" s="52"/>
      <c r="Z794" s="52"/>
    </row>
    <row r="795" spans="1:26" ht="15.75" customHeight="1">
      <c r="A795" s="52"/>
      <c r="B795" s="154"/>
      <c r="C795" s="52"/>
      <c r="D795" s="52"/>
      <c r="E795" s="53"/>
      <c r="F795" s="52"/>
      <c r="G795" s="52"/>
      <c r="H795" s="52"/>
      <c r="I795" s="52"/>
      <c r="J795" s="52"/>
      <c r="K795" s="52"/>
      <c r="L795" s="52"/>
      <c r="M795" s="52"/>
      <c r="N795" s="52"/>
      <c r="O795" s="52"/>
      <c r="P795" s="52"/>
      <c r="Q795" s="52"/>
      <c r="R795" s="52"/>
      <c r="S795" s="52"/>
      <c r="T795" s="52"/>
      <c r="U795" s="52"/>
      <c r="V795" s="52"/>
      <c r="W795" s="52"/>
      <c r="X795" s="52"/>
      <c r="Y795" s="52"/>
      <c r="Z795" s="52"/>
    </row>
    <row r="796" spans="1:26" ht="15.75" customHeight="1">
      <c r="A796" s="52"/>
      <c r="B796" s="154"/>
      <c r="C796" s="52"/>
      <c r="D796" s="52"/>
      <c r="E796" s="53"/>
      <c r="F796" s="52"/>
      <c r="G796" s="52"/>
      <c r="H796" s="52"/>
      <c r="I796" s="52"/>
      <c r="J796" s="52"/>
      <c r="K796" s="52"/>
      <c r="L796" s="52"/>
      <c r="M796" s="52"/>
      <c r="N796" s="52"/>
      <c r="O796" s="52"/>
      <c r="P796" s="52"/>
      <c r="Q796" s="52"/>
      <c r="R796" s="52"/>
      <c r="S796" s="52"/>
      <c r="T796" s="52"/>
      <c r="U796" s="52"/>
      <c r="V796" s="52"/>
      <c r="W796" s="52"/>
      <c r="X796" s="52"/>
      <c r="Y796" s="52"/>
      <c r="Z796" s="52"/>
    </row>
    <row r="797" spans="1:26" ht="15.75" customHeight="1">
      <c r="A797" s="52"/>
      <c r="B797" s="154"/>
      <c r="C797" s="52"/>
      <c r="D797" s="52"/>
      <c r="E797" s="53"/>
      <c r="F797" s="52"/>
      <c r="G797" s="52"/>
      <c r="H797" s="52"/>
      <c r="I797" s="52"/>
      <c r="J797" s="52"/>
      <c r="K797" s="52"/>
      <c r="L797" s="52"/>
      <c r="M797" s="52"/>
      <c r="N797" s="52"/>
      <c r="O797" s="52"/>
      <c r="P797" s="52"/>
      <c r="Q797" s="52"/>
      <c r="R797" s="52"/>
      <c r="S797" s="52"/>
      <c r="T797" s="52"/>
      <c r="U797" s="52"/>
      <c r="V797" s="52"/>
      <c r="W797" s="52"/>
      <c r="X797" s="52"/>
      <c r="Y797" s="52"/>
      <c r="Z797" s="52"/>
    </row>
    <row r="798" spans="1:26" ht="15.75" customHeight="1">
      <c r="A798" s="52"/>
      <c r="B798" s="154"/>
      <c r="C798" s="52"/>
      <c r="D798" s="52"/>
      <c r="E798" s="53"/>
      <c r="F798" s="52"/>
      <c r="G798" s="52"/>
      <c r="H798" s="52"/>
      <c r="I798" s="52"/>
      <c r="J798" s="52"/>
      <c r="K798" s="52"/>
      <c r="L798" s="52"/>
      <c r="M798" s="52"/>
      <c r="N798" s="52"/>
      <c r="O798" s="52"/>
      <c r="P798" s="52"/>
      <c r="Q798" s="52"/>
      <c r="R798" s="52"/>
      <c r="S798" s="52"/>
      <c r="T798" s="52"/>
      <c r="U798" s="52"/>
      <c r="V798" s="52"/>
      <c r="W798" s="52"/>
      <c r="X798" s="52"/>
      <c r="Y798" s="52"/>
      <c r="Z798" s="52"/>
    </row>
    <row r="799" spans="1:26" ht="15.75" customHeight="1">
      <c r="A799" s="52"/>
      <c r="B799" s="154"/>
      <c r="C799" s="52"/>
      <c r="D799" s="52"/>
      <c r="E799" s="53"/>
      <c r="F799" s="52"/>
      <c r="G799" s="52"/>
      <c r="H799" s="52"/>
      <c r="I799" s="52"/>
      <c r="J799" s="52"/>
      <c r="K799" s="52"/>
      <c r="L799" s="52"/>
      <c r="M799" s="52"/>
      <c r="N799" s="52"/>
      <c r="O799" s="52"/>
      <c r="P799" s="52"/>
      <c r="Q799" s="52"/>
      <c r="R799" s="52"/>
      <c r="S799" s="52"/>
      <c r="T799" s="52"/>
      <c r="U799" s="52"/>
      <c r="V799" s="52"/>
      <c r="W799" s="52"/>
      <c r="X799" s="52"/>
      <c r="Y799" s="52"/>
      <c r="Z799" s="52"/>
    </row>
    <row r="800" spans="1:26" ht="15.75" customHeight="1">
      <c r="A800" s="52"/>
      <c r="B800" s="154"/>
      <c r="C800" s="52"/>
      <c r="D800" s="52"/>
      <c r="E800" s="53"/>
      <c r="F800" s="52"/>
      <c r="G800" s="52"/>
      <c r="H800" s="52"/>
      <c r="I800" s="52"/>
      <c r="J800" s="52"/>
      <c r="K800" s="52"/>
      <c r="L800" s="52"/>
      <c r="M800" s="52"/>
      <c r="N800" s="52"/>
      <c r="O800" s="52"/>
      <c r="P800" s="52"/>
      <c r="Q800" s="52"/>
      <c r="R800" s="52"/>
      <c r="S800" s="52"/>
      <c r="T800" s="52"/>
      <c r="U800" s="52"/>
      <c r="V800" s="52"/>
      <c r="W800" s="52"/>
      <c r="X800" s="52"/>
      <c r="Y800" s="52"/>
      <c r="Z800" s="52"/>
    </row>
    <row r="801" spans="1:26" ht="15.75" customHeight="1">
      <c r="A801" s="52"/>
      <c r="B801" s="154"/>
      <c r="C801" s="52"/>
      <c r="D801" s="52"/>
      <c r="E801" s="53"/>
      <c r="F801" s="52"/>
      <c r="G801" s="52"/>
      <c r="H801" s="52"/>
      <c r="I801" s="52"/>
      <c r="J801" s="52"/>
      <c r="K801" s="52"/>
      <c r="L801" s="52"/>
      <c r="M801" s="52"/>
      <c r="N801" s="52"/>
      <c r="O801" s="52"/>
      <c r="P801" s="52"/>
      <c r="Q801" s="52"/>
      <c r="R801" s="52"/>
      <c r="S801" s="52"/>
      <c r="T801" s="52"/>
      <c r="U801" s="52"/>
      <c r="V801" s="52"/>
      <c r="W801" s="52"/>
      <c r="X801" s="52"/>
      <c r="Y801" s="52"/>
      <c r="Z801" s="52"/>
    </row>
    <row r="802" spans="1:26" ht="15.75" customHeight="1">
      <c r="A802" s="52"/>
      <c r="B802" s="154"/>
      <c r="C802" s="52"/>
      <c r="D802" s="52"/>
      <c r="E802" s="53"/>
      <c r="F802" s="52"/>
      <c r="G802" s="52"/>
      <c r="H802" s="52"/>
      <c r="I802" s="52"/>
      <c r="J802" s="52"/>
      <c r="K802" s="52"/>
      <c r="L802" s="52"/>
      <c r="M802" s="52"/>
      <c r="N802" s="52"/>
      <c r="O802" s="52"/>
      <c r="P802" s="52"/>
      <c r="Q802" s="52"/>
      <c r="R802" s="52"/>
      <c r="S802" s="52"/>
      <c r="T802" s="52"/>
      <c r="U802" s="52"/>
      <c r="V802" s="52"/>
      <c r="W802" s="52"/>
      <c r="X802" s="52"/>
      <c r="Y802" s="52"/>
      <c r="Z802" s="52"/>
    </row>
    <row r="803" spans="1:26" ht="15.75" customHeight="1">
      <c r="A803" s="52"/>
      <c r="B803" s="154"/>
      <c r="C803" s="52"/>
      <c r="D803" s="52"/>
      <c r="E803" s="53"/>
      <c r="F803" s="52"/>
      <c r="G803" s="52"/>
      <c r="H803" s="52"/>
      <c r="I803" s="52"/>
      <c r="J803" s="52"/>
      <c r="K803" s="52"/>
      <c r="L803" s="52"/>
      <c r="M803" s="52"/>
      <c r="N803" s="52"/>
      <c r="O803" s="52"/>
      <c r="P803" s="52"/>
      <c r="Q803" s="52"/>
      <c r="R803" s="52"/>
      <c r="S803" s="52"/>
      <c r="T803" s="52"/>
      <c r="U803" s="52"/>
      <c r="V803" s="52"/>
      <c r="W803" s="52"/>
      <c r="X803" s="52"/>
      <c r="Y803" s="52"/>
      <c r="Z803" s="52"/>
    </row>
    <row r="804" spans="1:26" ht="15.75" customHeight="1">
      <c r="A804" s="52"/>
      <c r="B804" s="154"/>
      <c r="C804" s="52"/>
      <c r="D804" s="52"/>
      <c r="E804" s="53"/>
      <c r="F804" s="52"/>
      <c r="G804" s="52"/>
      <c r="H804" s="52"/>
      <c r="I804" s="52"/>
      <c r="J804" s="52"/>
      <c r="K804" s="52"/>
      <c r="L804" s="52"/>
      <c r="M804" s="52"/>
      <c r="N804" s="52"/>
      <c r="O804" s="52"/>
      <c r="P804" s="52"/>
      <c r="Q804" s="52"/>
      <c r="R804" s="52"/>
      <c r="S804" s="52"/>
      <c r="T804" s="52"/>
      <c r="U804" s="52"/>
      <c r="V804" s="52"/>
      <c r="W804" s="52"/>
      <c r="X804" s="52"/>
      <c r="Y804" s="52"/>
      <c r="Z804" s="52"/>
    </row>
    <row r="805" spans="1:26" ht="15.75" customHeight="1">
      <c r="A805" s="52"/>
      <c r="B805" s="154"/>
      <c r="C805" s="52"/>
      <c r="D805" s="52"/>
      <c r="E805" s="53"/>
      <c r="F805" s="52"/>
      <c r="G805" s="52"/>
      <c r="H805" s="52"/>
      <c r="I805" s="52"/>
      <c r="J805" s="52"/>
      <c r="K805" s="52"/>
      <c r="L805" s="52"/>
      <c r="M805" s="52"/>
      <c r="N805" s="52"/>
      <c r="O805" s="52"/>
      <c r="P805" s="52"/>
      <c r="Q805" s="52"/>
      <c r="R805" s="52"/>
      <c r="S805" s="52"/>
      <c r="T805" s="52"/>
      <c r="U805" s="52"/>
      <c r="V805" s="52"/>
      <c r="W805" s="52"/>
      <c r="X805" s="52"/>
      <c r="Y805" s="52"/>
      <c r="Z805" s="52"/>
    </row>
    <row r="806" spans="1:26" ht="15.75" customHeight="1">
      <c r="A806" s="52"/>
      <c r="B806" s="154"/>
      <c r="C806" s="52"/>
      <c r="D806" s="52"/>
      <c r="E806" s="53"/>
      <c r="F806" s="52"/>
      <c r="G806" s="52"/>
      <c r="H806" s="52"/>
      <c r="I806" s="52"/>
      <c r="J806" s="52"/>
      <c r="K806" s="52"/>
      <c r="L806" s="52"/>
      <c r="M806" s="52"/>
      <c r="N806" s="52"/>
      <c r="O806" s="52"/>
      <c r="P806" s="52"/>
      <c r="Q806" s="52"/>
      <c r="R806" s="52"/>
      <c r="S806" s="52"/>
      <c r="T806" s="52"/>
      <c r="U806" s="52"/>
      <c r="V806" s="52"/>
      <c r="W806" s="52"/>
      <c r="X806" s="52"/>
      <c r="Y806" s="52"/>
      <c r="Z806" s="52"/>
    </row>
    <row r="807" spans="1:26" ht="15.75" customHeight="1">
      <c r="A807" s="52"/>
      <c r="B807" s="154"/>
      <c r="C807" s="52"/>
      <c r="D807" s="52"/>
      <c r="E807" s="53"/>
      <c r="F807" s="52"/>
      <c r="G807" s="52"/>
      <c r="H807" s="52"/>
      <c r="I807" s="52"/>
      <c r="J807" s="52"/>
      <c r="K807" s="52"/>
      <c r="L807" s="52"/>
      <c r="M807" s="52"/>
      <c r="N807" s="52"/>
      <c r="O807" s="52"/>
      <c r="P807" s="52"/>
      <c r="Q807" s="52"/>
      <c r="R807" s="52"/>
      <c r="S807" s="52"/>
      <c r="T807" s="52"/>
      <c r="U807" s="52"/>
      <c r="V807" s="52"/>
      <c r="W807" s="52"/>
      <c r="X807" s="52"/>
      <c r="Y807" s="52"/>
      <c r="Z807" s="52"/>
    </row>
    <row r="808" spans="1:26" ht="15.75" customHeight="1">
      <c r="A808" s="52"/>
      <c r="B808" s="154"/>
      <c r="C808" s="52"/>
      <c r="D808" s="52"/>
      <c r="E808" s="53"/>
      <c r="F808" s="52"/>
      <c r="G808" s="52"/>
      <c r="H808" s="52"/>
      <c r="I808" s="52"/>
      <c r="J808" s="52"/>
      <c r="K808" s="52"/>
      <c r="L808" s="52"/>
      <c r="M808" s="52"/>
      <c r="N808" s="52"/>
      <c r="O808" s="52"/>
      <c r="P808" s="52"/>
      <c r="Q808" s="52"/>
      <c r="R808" s="52"/>
      <c r="S808" s="52"/>
      <c r="T808" s="52"/>
      <c r="U808" s="52"/>
      <c r="V808" s="52"/>
      <c r="W808" s="52"/>
      <c r="X808" s="52"/>
      <c r="Y808" s="52"/>
      <c r="Z808" s="52"/>
    </row>
    <row r="809" spans="1:26" ht="15.75" customHeight="1">
      <c r="A809" s="52"/>
      <c r="B809" s="154"/>
      <c r="C809" s="52"/>
      <c r="D809" s="52"/>
      <c r="E809" s="53"/>
      <c r="F809" s="52"/>
      <c r="G809" s="52"/>
      <c r="H809" s="52"/>
      <c r="I809" s="52"/>
      <c r="J809" s="52"/>
      <c r="K809" s="52"/>
      <c r="L809" s="52"/>
      <c r="M809" s="52"/>
      <c r="N809" s="52"/>
      <c r="O809" s="52"/>
      <c r="P809" s="52"/>
      <c r="Q809" s="52"/>
      <c r="R809" s="52"/>
      <c r="S809" s="52"/>
      <c r="T809" s="52"/>
      <c r="U809" s="52"/>
      <c r="V809" s="52"/>
      <c r="W809" s="52"/>
      <c r="X809" s="52"/>
      <c r="Y809" s="52"/>
      <c r="Z809" s="52"/>
    </row>
    <row r="810" spans="1:26" ht="15.75" customHeight="1">
      <c r="A810" s="52"/>
      <c r="B810" s="154"/>
      <c r="C810" s="52"/>
      <c r="D810" s="52"/>
      <c r="E810" s="53"/>
      <c r="F810" s="52"/>
      <c r="G810" s="52"/>
      <c r="H810" s="52"/>
      <c r="I810" s="52"/>
      <c r="J810" s="52"/>
      <c r="K810" s="52"/>
      <c r="L810" s="52"/>
      <c r="M810" s="52"/>
      <c r="N810" s="52"/>
      <c r="O810" s="52"/>
      <c r="P810" s="52"/>
      <c r="Q810" s="52"/>
      <c r="R810" s="52"/>
      <c r="S810" s="52"/>
      <c r="T810" s="52"/>
      <c r="U810" s="52"/>
      <c r="V810" s="52"/>
      <c r="W810" s="52"/>
      <c r="X810" s="52"/>
      <c r="Y810" s="52"/>
      <c r="Z810" s="52"/>
    </row>
    <row r="811" spans="1:26" ht="15.75" customHeight="1">
      <c r="A811" s="52"/>
      <c r="B811" s="154"/>
      <c r="C811" s="52"/>
      <c r="D811" s="52"/>
      <c r="E811" s="53"/>
      <c r="F811" s="52"/>
      <c r="G811" s="52"/>
      <c r="H811" s="52"/>
      <c r="I811" s="52"/>
      <c r="J811" s="52"/>
      <c r="K811" s="52"/>
      <c r="L811" s="52"/>
      <c r="M811" s="52"/>
      <c r="N811" s="52"/>
      <c r="O811" s="52"/>
      <c r="P811" s="52"/>
      <c r="Q811" s="52"/>
      <c r="R811" s="52"/>
      <c r="S811" s="52"/>
      <c r="T811" s="52"/>
      <c r="U811" s="52"/>
      <c r="V811" s="52"/>
      <c r="W811" s="52"/>
      <c r="X811" s="52"/>
      <c r="Y811" s="52"/>
      <c r="Z811" s="52"/>
    </row>
    <row r="812" spans="1:26" ht="15.75" customHeight="1">
      <c r="A812" s="52"/>
      <c r="B812" s="154"/>
      <c r="C812" s="52"/>
      <c r="D812" s="52"/>
      <c r="E812" s="53"/>
      <c r="F812" s="52"/>
      <c r="G812" s="52"/>
      <c r="H812" s="52"/>
      <c r="I812" s="52"/>
      <c r="J812" s="52"/>
      <c r="K812" s="52"/>
      <c r="L812" s="52"/>
      <c r="M812" s="52"/>
      <c r="N812" s="52"/>
      <c r="O812" s="52"/>
      <c r="P812" s="52"/>
      <c r="Q812" s="52"/>
      <c r="R812" s="52"/>
      <c r="S812" s="52"/>
      <c r="T812" s="52"/>
      <c r="U812" s="52"/>
      <c r="V812" s="52"/>
      <c r="W812" s="52"/>
      <c r="X812" s="52"/>
      <c r="Y812" s="52"/>
      <c r="Z812" s="52"/>
    </row>
    <row r="813" spans="1:26" ht="15.75" customHeight="1">
      <c r="A813" s="52"/>
      <c r="B813" s="154"/>
      <c r="C813" s="52"/>
      <c r="D813" s="52"/>
      <c r="E813" s="53"/>
      <c r="F813" s="52"/>
      <c r="G813" s="52"/>
      <c r="H813" s="52"/>
      <c r="I813" s="52"/>
      <c r="J813" s="52"/>
      <c r="K813" s="52"/>
      <c r="L813" s="52"/>
      <c r="M813" s="52"/>
      <c r="N813" s="52"/>
      <c r="O813" s="52"/>
      <c r="P813" s="52"/>
      <c r="Q813" s="52"/>
      <c r="R813" s="52"/>
      <c r="S813" s="52"/>
      <c r="T813" s="52"/>
      <c r="U813" s="52"/>
      <c r="V813" s="52"/>
      <c r="W813" s="52"/>
      <c r="X813" s="52"/>
      <c r="Y813" s="52"/>
      <c r="Z813" s="52"/>
    </row>
    <row r="814" spans="1:26" ht="15.75" customHeight="1">
      <c r="A814" s="52"/>
      <c r="B814" s="154"/>
      <c r="C814" s="52"/>
      <c r="D814" s="52"/>
      <c r="E814" s="53"/>
      <c r="F814" s="52"/>
      <c r="G814" s="52"/>
      <c r="H814" s="52"/>
      <c r="I814" s="52"/>
      <c r="J814" s="52"/>
      <c r="K814" s="52"/>
      <c r="L814" s="52"/>
      <c r="M814" s="52"/>
      <c r="N814" s="52"/>
      <c r="O814" s="52"/>
      <c r="P814" s="52"/>
      <c r="Q814" s="52"/>
      <c r="R814" s="52"/>
      <c r="S814" s="52"/>
      <c r="T814" s="52"/>
      <c r="U814" s="52"/>
      <c r="V814" s="52"/>
      <c r="W814" s="52"/>
      <c r="X814" s="52"/>
      <c r="Y814" s="52"/>
      <c r="Z814" s="52"/>
    </row>
    <row r="815" spans="1:26" ht="15.75" customHeight="1">
      <c r="A815" s="52"/>
      <c r="B815" s="154"/>
      <c r="C815" s="52"/>
      <c r="D815" s="52"/>
      <c r="E815" s="53"/>
      <c r="F815" s="52"/>
      <c r="G815" s="52"/>
      <c r="H815" s="52"/>
      <c r="I815" s="52"/>
      <c r="J815" s="52"/>
      <c r="K815" s="52"/>
      <c r="L815" s="52"/>
      <c r="M815" s="52"/>
      <c r="N815" s="52"/>
      <c r="O815" s="52"/>
      <c r="P815" s="52"/>
      <c r="Q815" s="52"/>
      <c r="R815" s="52"/>
      <c r="S815" s="52"/>
      <c r="T815" s="52"/>
      <c r="U815" s="52"/>
      <c r="V815" s="52"/>
      <c r="W815" s="52"/>
      <c r="X815" s="52"/>
      <c r="Y815" s="52"/>
      <c r="Z815" s="52"/>
    </row>
    <row r="816" spans="1:26" ht="15.75" customHeight="1">
      <c r="A816" s="52"/>
      <c r="B816" s="154"/>
      <c r="C816" s="52"/>
      <c r="D816" s="52"/>
      <c r="E816" s="53"/>
      <c r="F816" s="52"/>
      <c r="G816" s="52"/>
      <c r="H816" s="52"/>
      <c r="I816" s="52"/>
      <c r="J816" s="52"/>
      <c r="K816" s="52"/>
      <c r="L816" s="52"/>
      <c r="M816" s="52"/>
      <c r="N816" s="52"/>
      <c r="O816" s="52"/>
      <c r="P816" s="52"/>
      <c r="Q816" s="52"/>
      <c r="R816" s="52"/>
      <c r="S816" s="52"/>
      <c r="T816" s="52"/>
      <c r="U816" s="52"/>
      <c r="V816" s="52"/>
      <c r="W816" s="52"/>
      <c r="X816" s="52"/>
      <c r="Y816" s="52"/>
      <c r="Z816" s="52"/>
    </row>
    <row r="817" spans="1:26" ht="15.75" customHeight="1">
      <c r="A817" s="52"/>
      <c r="B817" s="154"/>
      <c r="C817" s="52"/>
      <c r="D817" s="52"/>
      <c r="E817" s="53"/>
      <c r="F817" s="52"/>
      <c r="G817" s="52"/>
      <c r="H817" s="52"/>
      <c r="I817" s="52"/>
      <c r="J817" s="52"/>
      <c r="K817" s="52"/>
      <c r="L817" s="52"/>
      <c r="M817" s="52"/>
      <c r="N817" s="52"/>
      <c r="O817" s="52"/>
      <c r="P817" s="52"/>
      <c r="Q817" s="52"/>
      <c r="R817" s="52"/>
      <c r="S817" s="52"/>
      <c r="T817" s="52"/>
      <c r="U817" s="52"/>
      <c r="V817" s="52"/>
      <c r="W817" s="52"/>
      <c r="X817" s="52"/>
      <c r="Y817" s="52"/>
      <c r="Z817" s="52"/>
    </row>
    <row r="818" spans="1:26" ht="15.75" customHeight="1">
      <c r="A818" s="52"/>
      <c r="B818" s="154"/>
      <c r="C818" s="52"/>
      <c r="D818" s="52"/>
      <c r="E818" s="53"/>
      <c r="F818" s="52"/>
      <c r="G818" s="52"/>
      <c r="H818" s="52"/>
      <c r="I818" s="52"/>
      <c r="J818" s="52"/>
      <c r="K818" s="52"/>
      <c r="L818" s="52"/>
      <c r="M818" s="52"/>
      <c r="N818" s="52"/>
      <c r="O818" s="52"/>
      <c r="P818" s="52"/>
      <c r="Q818" s="52"/>
      <c r="R818" s="52"/>
      <c r="S818" s="52"/>
      <c r="T818" s="52"/>
      <c r="U818" s="52"/>
      <c r="V818" s="52"/>
      <c r="W818" s="52"/>
      <c r="X818" s="52"/>
      <c r="Y818" s="52"/>
      <c r="Z818" s="52"/>
    </row>
    <row r="819" spans="1:26" ht="15.75" customHeight="1">
      <c r="A819" s="52"/>
      <c r="B819" s="154"/>
      <c r="C819" s="52"/>
      <c r="D819" s="52"/>
      <c r="E819" s="53"/>
      <c r="F819" s="52"/>
      <c r="G819" s="52"/>
      <c r="H819" s="52"/>
      <c r="I819" s="52"/>
      <c r="J819" s="52"/>
      <c r="K819" s="52"/>
      <c r="L819" s="52"/>
      <c r="M819" s="52"/>
      <c r="N819" s="52"/>
      <c r="O819" s="52"/>
      <c r="P819" s="52"/>
      <c r="Q819" s="52"/>
      <c r="R819" s="52"/>
      <c r="S819" s="52"/>
      <c r="T819" s="52"/>
      <c r="U819" s="52"/>
      <c r="V819" s="52"/>
      <c r="W819" s="52"/>
      <c r="X819" s="52"/>
      <c r="Y819" s="52"/>
      <c r="Z819" s="52"/>
    </row>
    <row r="820" spans="1:26" ht="15.75" customHeight="1">
      <c r="A820" s="52"/>
      <c r="B820" s="154"/>
      <c r="C820" s="52"/>
      <c r="D820" s="52"/>
      <c r="E820" s="53"/>
      <c r="F820" s="52"/>
      <c r="G820" s="52"/>
      <c r="H820" s="52"/>
      <c r="I820" s="52"/>
      <c r="J820" s="52"/>
      <c r="K820" s="52"/>
      <c r="L820" s="52"/>
      <c r="M820" s="52"/>
      <c r="N820" s="52"/>
      <c r="O820" s="52"/>
      <c r="P820" s="52"/>
      <c r="Q820" s="52"/>
      <c r="R820" s="52"/>
      <c r="S820" s="52"/>
      <c r="T820" s="52"/>
      <c r="U820" s="52"/>
      <c r="V820" s="52"/>
      <c r="W820" s="52"/>
      <c r="X820" s="52"/>
      <c r="Y820" s="52"/>
      <c r="Z820" s="52"/>
    </row>
    <row r="821" spans="1:26" ht="15.75" customHeight="1">
      <c r="A821" s="52"/>
      <c r="B821" s="154"/>
      <c r="C821" s="52"/>
      <c r="D821" s="52"/>
      <c r="E821" s="53"/>
      <c r="F821" s="52"/>
      <c r="G821" s="52"/>
      <c r="H821" s="52"/>
      <c r="I821" s="52"/>
      <c r="J821" s="52"/>
      <c r="K821" s="52"/>
      <c r="L821" s="52"/>
      <c r="M821" s="52"/>
      <c r="N821" s="52"/>
      <c r="O821" s="52"/>
      <c r="P821" s="52"/>
      <c r="Q821" s="52"/>
      <c r="R821" s="52"/>
      <c r="S821" s="52"/>
      <c r="T821" s="52"/>
      <c r="U821" s="52"/>
      <c r="V821" s="52"/>
      <c r="W821" s="52"/>
      <c r="X821" s="52"/>
      <c r="Y821" s="52"/>
      <c r="Z821" s="52"/>
    </row>
    <row r="822" spans="1:26" ht="15.75" customHeight="1">
      <c r="A822" s="52"/>
      <c r="B822" s="154"/>
      <c r="C822" s="52"/>
      <c r="D822" s="52"/>
      <c r="E822" s="53"/>
      <c r="F822" s="52"/>
      <c r="G822" s="52"/>
      <c r="H822" s="52"/>
      <c r="I822" s="52"/>
      <c r="J822" s="52"/>
      <c r="K822" s="52"/>
      <c r="L822" s="52"/>
      <c r="M822" s="52"/>
      <c r="N822" s="52"/>
      <c r="O822" s="52"/>
      <c r="P822" s="52"/>
      <c r="Q822" s="52"/>
      <c r="R822" s="52"/>
      <c r="S822" s="52"/>
      <c r="T822" s="52"/>
      <c r="U822" s="52"/>
      <c r="V822" s="52"/>
      <c r="W822" s="52"/>
      <c r="X822" s="52"/>
      <c r="Y822" s="52"/>
      <c r="Z822" s="52"/>
    </row>
    <row r="823" spans="1:26" ht="15.75" customHeight="1">
      <c r="A823" s="52"/>
      <c r="B823" s="154"/>
      <c r="C823" s="52"/>
      <c r="D823" s="52"/>
      <c r="E823" s="53"/>
      <c r="F823" s="52"/>
      <c r="G823" s="52"/>
      <c r="H823" s="52"/>
      <c r="I823" s="52"/>
      <c r="J823" s="52"/>
      <c r="K823" s="52"/>
      <c r="L823" s="52"/>
      <c r="M823" s="52"/>
      <c r="N823" s="52"/>
      <c r="O823" s="52"/>
      <c r="P823" s="52"/>
      <c r="Q823" s="52"/>
      <c r="R823" s="52"/>
      <c r="S823" s="52"/>
      <c r="T823" s="52"/>
      <c r="U823" s="52"/>
      <c r="V823" s="52"/>
      <c r="W823" s="52"/>
      <c r="X823" s="52"/>
      <c r="Y823" s="52"/>
      <c r="Z823" s="52"/>
    </row>
    <row r="824" spans="1:26" ht="15.75" customHeight="1">
      <c r="A824" s="52"/>
      <c r="B824" s="154"/>
      <c r="C824" s="52"/>
      <c r="D824" s="52"/>
      <c r="E824" s="53"/>
      <c r="F824" s="52"/>
      <c r="G824" s="52"/>
      <c r="H824" s="52"/>
      <c r="I824" s="52"/>
      <c r="J824" s="52"/>
      <c r="K824" s="52"/>
      <c r="L824" s="52"/>
      <c r="M824" s="52"/>
      <c r="N824" s="52"/>
      <c r="O824" s="52"/>
      <c r="P824" s="52"/>
      <c r="Q824" s="52"/>
      <c r="R824" s="52"/>
      <c r="S824" s="52"/>
      <c r="T824" s="52"/>
      <c r="U824" s="52"/>
      <c r="V824" s="52"/>
      <c r="W824" s="52"/>
      <c r="X824" s="52"/>
      <c r="Y824" s="52"/>
      <c r="Z824" s="52"/>
    </row>
    <row r="825" spans="1:26" ht="15.75" customHeight="1">
      <c r="A825" s="52"/>
      <c r="B825" s="154"/>
      <c r="C825" s="52"/>
      <c r="D825" s="52"/>
      <c r="E825" s="53"/>
      <c r="F825" s="52"/>
      <c r="G825" s="52"/>
      <c r="H825" s="52"/>
      <c r="I825" s="52"/>
      <c r="J825" s="52"/>
      <c r="K825" s="52"/>
      <c r="L825" s="52"/>
      <c r="M825" s="52"/>
      <c r="N825" s="52"/>
      <c r="O825" s="52"/>
      <c r="P825" s="52"/>
      <c r="Q825" s="52"/>
      <c r="R825" s="52"/>
      <c r="S825" s="52"/>
      <c r="T825" s="52"/>
      <c r="U825" s="52"/>
      <c r="V825" s="52"/>
      <c r="W825" s="52"/>
      <c r="X825" s="52"/>
      <c r="Y825" s="52"/>
      <c r="Z825" s="52"/>
    </row>
    <row r="826" spans="1:26" ht="15.75" customHeight="1">
      <c r="A826" s="52"/>
      <c r="B826" s="154"/>
      <c r="C826" s="52"/>
      <c r="D826" s="52"/>
      <c r="E826" s="53"/>
      <c r="F826" s="52"/>
      <c r="G826" s="52"/>
      <c r="H826" s="52"/>
      <c r="I826" s="52"/>
      <c r="J826" s="52"/>
      <c r="K826" s="52"/>
      <c r="L826" s="52"/>
      <c r="M826" s="52"/>
      <c r="N826" s="52"/>
      <c r="O826" s="52"/>
      <c r="P826" s="52"/>
      <c r="Q826" s="52"/>
      <c r="R826" s="52"/>
      <c r="S826" s="52"/>
      <c r="T826" s="52"/>
      <c r="U826" s="52"/>
      <c r="V826" s="52"/>
      <c r="W826" s="52"/>
      <c r="X826" s="52"/>
      <c r="Y826" s="52"/>
      <c r="Z826" s="52"/>
    </row>
    <row r="827" spans="1:26" ht="15.75" customHeight="1">
      <c r="A827" s="52"/>
      <c r="B827" s="154"/>
      <c r="C827" s="52"/>
      <c r="D827" s="52"/>
      <c r="E827" s="53"/>
      <c r="F827" s="52"/>
      <c r="G827" s="52"/>
      <c r="H827" s="52"/>
      <c r="I827" s="52"/>
      <c r="J827" s="52"/>
      <c r="K827" s="52"/>
      <c r="L827" s="52"/>
      <c r="M827" s="52"/>
      <c r="N827" s="52"/>
      <c r="O827" s="52"/>
      <c r="P827" s="52"/>
      <c r="Q827" s="52"/>
      <c r="R827" s="52"/>
      <c r="S827" s="52"/>
      <c r="T827" s="52"/>
      <c r="U827" s="52"/>
      <c r="V827" s="52"/>
      <c r="W827" s="52"/>
      <c r="X827" s="52"/>
      <c r="Y827" s="52"/>
      <c r="Z827" s="52"/>
    </row>
    <row r="828" spans="1:26" ht="15.75" customHeight="1">
      <c r="A828" s="52"/>
      <c r="B828" s="154"/>
      <c r="C828" s="52"/>
      <c r="D828" s="52"/>
      <c r="E828" s="53"/>
      <c r="F828" s="52"/>
      <c r="G828" s="52"/>
      <c r="H828" s="52"/>
      <c r="I828" s="52"/>
      <c r="J828" s="52"/>
      <c r="K828" s="52"/>
      <c r="L828" s="52"/>
      <c r="M828" s="52"/>
      <c r="N828" s="52"/>
      <c r="O828" s="52"/>
      <c r="P828" s="52"/>
      <c r="Q828" s="52"/>
      <c r="R828" s="52"/>
      <c r="S828" s="52"/>
      <c r="T828" s="52"/>
      <c r="U828" s="52"/>
      <c r="V828" s="52"/>
      <c r="W828" s="52"/>
      <c r="X828" s="52"/>
      <c r="Y828" s="52"/>
      <c r="Z828" s="52"/>
    </row>
    <row r="829" spans="1:26" ht="15.75" customHeight="1">
      <c r="A829" s="52"/>
      <c r="B829" s="154"/>
      <c r="C829" s="52"/>
      <c r="D829" s="52"/>
      <c r="E829" s="53"/>
      <c r="F829" s="52"/>
      <c r="G829" s="52"/>
      <c r="H829" s="52"/>
      <c r="I829" s="52"/>
      <c r="J829" s="52"/>
      <c r="K829" s="52"/>
      <c r="L829" s="52"/>
      <c r="M829" s="52"/>
      <c r="N829" s="52"/>
      <c r="O829" s="52"/>
      <c r="P829" s="52"/>
      <c r="Q829" s="52"/>
      <c r="R829" s="52"/>
      <c r="S829" s="52"/>
      <c r="T829" s="52"/>
      <c r="U829" s="52"/>
      <c r="V829" s="52"/>
      <c r="W829" s="52"/>
      <c r="X829" s="52"/>
      <c r="Y829" s="52"/>
      <c r="Z829" s="52"/>
    </row>
    <row r="830" spans="1:26" ht="15.75" customHeight="1">
      <c r="A830" s="52"/>
      <c r="B830" s="154"/>
      <c r="C830" s="52"/>
      <c r="D830" s="52"/>
      <c r="E830" s="53"/>
      <c r="F830" s="52"/>
      <c r="G830" s="52"/>
      <c r="H830" s="52"/>
      <c r="I830" s="52"/>
      <c r="J830" s="52"/>
      <c r="K830" s="52"/>
      <c r="L830" s="52"/>
      <c r="M830" s="52"/>
      <c r="N830" s="52"/>
      <c r="O830" s="52"/>
      <c r="P830" s="52"/>
      <c r="Q830" s="52"/>
      <c r="R830" s="52"/>
      <c r="S830" s="52"/>
      <c r="T830" s="52"/>
      <c r="U830" s="52"/>
      <c r="V830" s="52"/>
      <c r="W830" s="52"/>
      <c r="X830" s="52"/>
      <c r="Y830" s="52"/>
      <c r="Z830" s="52"/>
    </row>
    <row r="831" spans="1:26" ht="15.75" customHeight="1">
      <c r="A831" s="52"/>
      <c r="B831" s="154"/>
      <c r="C831" s="52"/>
      <c r="D831" s="52"/>
      <c r="E831" s="53"/>
      <c r="F831" s="52"/>
      <c r="G831" s="52"/>
      <c r="H831" s="52"/>
      <c r="I831" s="52"/>
      <c r="J831" s="52"/>
      <c r="K831" s="52"/>
      <c r="L831" s="52"/>
      <c r="M831" s="52"/>
      <c r="N831" s="52"/>
      <c r="O831" s="52"/>
      <c r="P831" s="52"/>
      <c r="Q831" s="52"/>
      <c r="R831" s="52"/>
      <c r="S831" s="52"/>
      <c r="T831" s="52"/>
      <c r="U831" s="52"/>
      <c r="V831" s="52"/>
      <c r="W831" s="52"/>
      <c r="X831" s="52"/>
      <c r="Y831" s="52"/>
      <c r="Z831" s="52"/>
    </row>
    <row r="832" spans="1:26" ht="15.75" customHeight="1">
      <c r="A832" s="52"/>
      <c r="B832" s="154"/>
      <c r="C832" s="52"/>
      <c r="D832" s="52"/>
      <c r="E832" s="53"/>
      <c r="F832" s="52"/>
      <c r="G832" s="52"/>
      <c r="H832" s="52"/>
      <c r="I832" s="52"/>
      <c r="J832" s="52"/>
      <c r="K832" s="52"/>
      <c r="L832" s="52"/>
      <c r="M832" s="52"/>
      <c r="N832" s="52"/>
      <c r="O832" s="52"/>
      <c r="P832" s="52"/>
      <c r="Q832" s="52"/>
      <c r="R832" s="52"/>
      <c r="S832" s="52"/>
      <c r="T832" s="52"/>
      <c r="U832" s="52"/>
      <c r="V832" s="52"/>
      <c r="W832" s="52"/>
      <c r="X832" s="52"/>
      <c r="Y832" s="52"/>
      <c r="Z832" s="52"/>
    </row>
    <row r="833" spans="1:26" ht="15.75" customHeight="1">
      <c r="A833" s="52"/>
      <c r="B833" s="154"/>
      <c r="C833" s="52"/>
      <c r="D833" s="52"/>
      <c r="E833" s="53"/>
      <c r="F833" s="52"/>
      <c r="G833" s="52"/>
      <c r="H833" s="52"/>
      <c r="I833" s="52"/>
      <c r="J833" s="52"/>
      <c r="K833" s="52"/>
      <c r="L833" s="52"/>
      <c r="M833" s="52"/>
      <c r="N833" s="52"/>
      <c r="O833" s="52"/>
      <c r="P833" s="52"/>
      <c r="Q833" s="52"/>
      <c r="R833" s="52"/>
      <c r="S833" s="52"/>
      <c r="T833" s="52"/>
      <c r="U833" s="52"/>
      <c r="V833" s="52"/>
      <c r="W833" s="52"/>
      <c r="X833" s="52"/>
      <c r="Y833" s="52"/>
      <c r="Z833" s="52"/>
    </row>
    <row r="834" spans="1:26" ht="15.75" customHeight="1">
      <c r="A834" s="52"/>
      <c r="B834" s="154"/>
      <c r="C834" s="52"/>
      <c r="D834" s="52"/>
      <c r="E834" s="53"/>
      <c r="F834" s="52"/>
      <c r="G834" s="52"/>
      <c r="H834" s="52"/>
      <c r="I834" s="52"/>
      <c r="J834" s="52"/>
      <c r="K834" s="52"/>
      <c r="L834" s="52"/>
      <c r="M834" s="52"/>
      <c r="N834" s="52"/>
      <c r="O834" s="52"/>
      <c r="P834" s="52"/>
      <c r="Q834" s="52"/>
      <c r="R834" s="52"/>
      <c r="S834" s="52"/>
      <c r="T834" s="52"/>
      <c r="U834" s="52"/>
      <c r="V834" s="52"/>
      <c r="W834" s="52"/>
      <c r="X834" s="52"/>
      <c r="Y834" s="52"/>
      <c r="Z834" s="52"/>
    </row>
    <row r="835" spans="1:26" ht="15.75" customHeight="1">
      <c r="A835" s="52"/>
      <c r="B835" s="154"/>
      <c r="C835" s="52"/>
      <c r="D835" s="52"/>
      <c r="E835" s="53"/>
      <c r="F835" s="52"/>
      <c r="G835" s="52"/>
      <c r="H835" s="52"/>
      <c r="I835" s="52"/>
      <c r="J835" s="52"/>
      <c r="K835" s="52"/>
      <c r="L835" s="52"/>
      <c r="M835" s="52"/>
      <c r="N835" s="52"/>
      <c r="O835" s="52"/>
      <c r="P835" s="52"/>
      <c r="Q835" s="52"/>
      <c r="R835" s="52"/>
      <c r="S835" s="52"/>
      <c r="T835" s="52"/>
      <c r="U835" s="52"/>
      <c r="V835" s="52"/>
      <c r="W835" s="52"/>
      <c r="X835" s="52"/>
      <c r="Y835" s="52"/>
      <c r="Z835" s="52"/>
    </row>
    <row r="836" spans="1:26" ht="15.75" customHeight="1">
      <c r="A836" s="52"/>
      <c r="B836" s="154"/>
      <c r="C836" s="52"/>
      <c r="D836" s="52"/>
      <c r="E836" s="53"/>
      <c r="F836" s="52"/>
      <c r="G836" s="52"/>
      <c r="H836" s="52"/>
      <c r="I836" s="52"/>
      <c r="J836" s="52"/>
      <c r="K836" s="52"/>
      <c r="L836" s="52"/>
      <c r="M836" s="52"/>
      <c r="N836" s="52"/>
      <c r="O836" s="52"/>
      <c r="P836" s="52"/>
      <c r="Q836" s="52"/>
      <c r="R836" s="52"/>
      <c r="S836" s="52"/>
      <c r="T836" s="52"/>
      <c r="U836" s="52"/>
      <c r="V836" s="52"/>
      <c r="W836" s="52"/>
      <c r="X836" s="52"/>
      <c r="Y836" s="52"/>
      <c r="Z836" s="52"/>
    </row>
    <row r="837" spans="1:26" ht="15.75" customHeight="1">
      <c r="A837" s="52"/>
      <c r="B837" s="154"/>
      <c r="C837" s="52"/>
      <c r="D837" s="52"/>
      <c r="E837" s="53"/>
      <c r="F837" s="52"/>
      <c r="G837" s="52"/>
      <c r="H837" s="52"/>
      <c r="I837" s="52"/>
      <c r="J837" s="52"/>
      <c r="K837" s="52"/>
      <c r="L837" s="52"/>
      <c r="M837" s="52"/>
      <c r="N837" s="52"/>
      <c r="O837" s="52"/>
      <c r="P837" s="52"/>
      <c r="Q837" s="52"/>
      <c r="R837" s="52"/>
      <c r="S837" s="52"/>
      <c r="T837" s="52"/>
      <c r="U837" s="52"/>
      <c r="V837" s="52"/>
      <c r="W837" s="52"/>
      <c r="X837" s="52"/>
      <c r="Y837" s="52"/>
      <c r="Z837" s="52"/>
    </row>
    <row r="838" spans="1:26" ht="15.75" customHeight="1">
      <c r="A838" s="52"/>
      <c r="B838" s="154"/>
      <c r="C838" s="52"/>
      <c r="D838" s="52"/>
      <c r="E838" s="53"/>
      <c r="F838" s="52"/>
      <c r="G838" s="52"/>
      <c r="H838" s="52"/>
      <c r="I838" s="52"/>
      <c r="J838" s="52"/>
      <c r="K838" s="52"/>
      <c r="L838" s="52"/>
      <c r="M838" s="52"/>
      <c r="N838" s="52"/>
      <c r="O838" s="52"/>
      <c r="P838" s="52"/>
      <c r="Q838" s="52"/>
      <c r="R838" s="52"/>
      <c r="S838" s="52"/>
      <c r="T838" s="52"/>
      <c r="U838" s="52"/>
      <c r="V838" s="52"/>
      <c r="W838" s="52"/>
      <c r="X838" s="52"/>
      <c r="Y838" s="52"/>
      <c r="Z838" s="52"/>
    </row>
    <row r="839" spans="1:26" ht="15.75" customHeight="1">
      <c r="A839" s="52"/>
      <c r="B839" s="154"/>
      <c r="C839" s="52"/>
      <c r="D839" s="52"/>
      <c r="E839" s="53"/>
      <c r="F839" s="52"/>
      <c r="G839" s="52"/>
      <c r="H839" s="52"/>
      <c r="I839" s="52"/>
      <c r="J839" s="52"/>
      <c r="K839" s="52"/>
      <c r="L839" s="52"/>
      <c r="M839" s="52"/>
      <c r="N839" s="52"/>
      <c r="O839" s="52"/>
      <c r="P839" s="52"/>
      <c r="Q839" s="52"/>
      <c r="R839" s="52"/>
      <c r="S839" s="52"/>
      <c r="T839" s="52"/>
      <c r="U839" s="52"/>
      <c r="V839" s="52"/>
      <c r="W839" s="52"/>
      <c r="X839" s="52"/>
      <c r="Y839" s="52"/>
      <c r="Z839" s="52"/>
    </row>
    <row r="840" spans="1:26" ht="15.75" customHeight="1">
      <c r="A840" s="52"/>
      <c r="B840" s="154"/>
      <c r="C840" s="52"/>
      <c r="D840" s="52"/>
      <c r="E840" s="53"/>
      <c r="F840" s="52"/>
      <c r="G840" s="52"/>
      <c r="H840" s="52"/>
      <c r="I840" s="52"/>
      <c r="J840" s="52"/>
      <c r="K840" s="52"/>
      <c r="L840" s="52"/>
      <c r="M840" s="52"/>
      <c r="N840" s="52"/>
      <c r="O840" s="52"/>
      <c r="P840" s="52"/>
      <c r="Q840" s="52"/>
      <c r="R840" s="52"/>
      <c r="S840" s="52"/>
      <c r="T840" s="52"/>
      <c r="U840" s="52"/>
      <c r="V840" s="52"/>
      <c r="W840" s="52"/>
      <c r="X840" s="52"/>
      <c r="Y840" s="52"/>
      <c r="Z840" s="52"/>
    </row>
    <row r="841" spans="1:26" ht="15.75" customHeight="1">
      <c r="A841" s="52"/>
      <c r="B841" s="154"/>
      <c r="C841" s="52"/>
      <c r="D841" s="52"/>
      <c r="E841" s="53"/>
      <c r="F841" s="52"/>
      <c r="G841" s="52"/>
      <c r="H841" s="52"/>
      <c r="I841" s="52"/>
      <c r="J841" s="52"/>
      <c r="K841" s="52"/>
      <c r="L841" s="52"/>
      <c r="M841" s="52"/>
      <c r="N841" s="52"/>
      <c r="O841" s="52"/>
      <c r="P841" s="52"/>
      <c r="Q841" s="52"/>
      <c r="R841" s="52"/>
      <c r="S841" s="52"/>
      <c r="T841" s="52"/>
      <c r="U841" s="52"/>
      <c r="V841" s="52"/>
      <c r="W841" s="52"/>
      <c r="X841" s="52"/>
      <c r="Y841" s="52"/>
      <c r="Z841" s="52"/>
    </row>
    <row r="842" spans="1:26" ht="15.75" customHeight="1">
      <c r="A842" s="52"/>
      <c r="B842" s="154"/>
      <c r="C842" s="52"/>
      <c r="D842" s="52"/>
      <c r="E842" s="53"/>
      <c r="F842" s="52"/>
      <c r="G842" s="52"/>
      <c r="H842" s="52"/>
      <c r="I842" s="52"/>
      <c r="J842" s="52"/>
      <c r="K842" s="52"/>
      <c r="L842" s="52"/>
      <c r="M842" s="52"/>
      <c r="N842" s="52"/>
      <c r="O842" s="52"/>
      <c r="P842" s="52"/>
      <c r="Q842" s="52"/>
      <c r="R842" s="52"/>
      <c r="S842" s="52"/>
      <c r="T842" s="52"/>
      <c r="U842" s="52"/>
      <c r="V842" s="52"/>
      <c r="W842" s="52"/>
      <c r="X842" s="52"/>
      <c r="Y842" s="52"/>
      <c r="Z842" s="52"/>
    </row>
    <row r="843" spans="1:26" ht="15.75" customHeight="1">
      <c r="A843" s="52"/>
      <c r="B843" s="154"/>
      <c r="C843" s="52"/>
      <c r="D843" s="52"/>
      <c r="E843" s="53"/>
      <c r="F843" s="52"/>
      <c r="G843" s="52"/>
      <c r="H843" s="52"/>
      <c r="I843" s="52"/>
      <c r="J843" s="52"/>
      <c r="K843" s="52"/>
      <c r="L843" s="52"/>
      <c r="M843" s="52"/>
      <c r="N843" s="52"/>
      <c r="O843" s="52"/>
      <c r="P843" s="52"/>
      <c r="Q843" s="52"/>
      <c r="R843" s="52"/>
      <c r="S843" s="52"/>
      <c r="T843" s="52"/>
      <c r="U843" s="52"/>
      <c r="V843" s="52"/>
      <c r="W843" s="52"/>
      <c r="X843" s="52"/>
      <c r="Y843" s="52"/>
      <c r="Z843" s="52"/>
    </row>
    <row r="844" spans="1:26" ht="15.75" customHeight="1">
      <c r="A844" s="52"/>
      <c r="B844" s="154"/>
      <c r="C844" s="52"/>
      <c r="D844" s="52"/>
      <c r="E844" s="53"/>
      <c r="F844" s="52"/>
      <c r="G844" s="52"/>
      <c r="H844" s="52"/>
      <c r="I844" s="52"/>
      <c r="J844" s="52"/>
      <c r="K844" s="52"/>
      <c r="L844" s="52"/>
      <c r="M844" s="52"/>
      <c r="N844" s="52"/>
      <c r="O844" s="52"/>
      <c r="P844" s="52"/>
      <c r="Q844" s="52"/>
      <c r="R844" s="52"/>
      <c r="S844" s="52"/>
      <c r="T844" s="52"/>
      <c r="U844" s="52"/>
      <c r="V844" s="52"/>
      <c r="W844" s="52"/>
      <c r="X844" s="52"/>
      <c r="Y844" s="52"/>
      <c r="Z844" s="52"/>
    </row>
    <row r="845" spans="1:26" ht="15.75" customHeight="1">
      <c r="A845" s="52"/>
      <c r="B845" s="154"/>
      <c r="C845" s="52"/>
      <c r="D845" s="52"/>
      <c r="E845" s="53"/>
      <c r="F845" s="52"/>
      <c r="G845" s="52"/>
      <c r="H845" s="52"/>
      <c r="I845" s="52"/>
      <c r="J845" s="52"/>
      <c r="K845" s="52"/>
      <c r="L845" s="52"/>
      <c r="M845" s="52"/>
      <c r="N845" s="52"/>
      <c r="O845" s="52"/>
      <c r="P845" s="52"/>
      <c r="Q845" s="52"/>
      <c r="R845" s="52"/>
      <c r="S845" s="52"/>
      <c r="T845" s="52"/>
      <c r="U845" s="52"/>
      <c r="V845" s="52"/>
      <c r="W845" s="52"/>
      <c r="X845" s="52"/>
      <c r="Y845" s="52"/>
      <c r="Z845" s="52"/>
    </row>
    <row r="846" spans="1:26" ht="15.75" customHeight="1">
      <c r="A846" s="52"/>
      <c r="B846" s="154"/>
      <c r="C846" s="52"/>
      <c r="D846" s="52"/>
      <c r="E846" s="53"/>
      <c r="F846" s="52"/>
      <c r="G846" s="52"/>
      <c r="H846" s="52"/>
      <c r="I846" s="52"/>
      <c r="J846" s="52"/>
      <c r="K846" s="52"/>
      <c r="L846" s="52"/>
      <c r="M846" s="52"/>
      <c r="N846" s="52"/>
      <c r="O846" s="52"/>
      <c r="P846" s="52"/>
      <c r="Q846" s="52"/>
      <c r="R846" s="52"/>
      <c r="S846" s="52"/>
      <c r="T846" s="52"/>
      <c r="U846" s="52"/>
      <c r="V846" s="52"/>
      <c r="W846" s="52"/>
      <c r="X846" s="52"/>
      <c r="Y846" s="52"/>
      <c r="Z846" s="52"/>
    </row>
    <row r="847" spans="1:26" ht="15.75" customHeight="1">
      <c r="A847" s="52"/>
      <c r="B847" s="154"/>
      <c r="C847" s="52"/>
      <c r="D847" s="52"/>
      <c r="E847" s="53"/>
      <c r="F847" s="52"/>
      <c r="G847" s="52"/>
      <c r="H847" s="52"/>
      <c r="I847" s="52"/>
      <c r="J847" s="52"/>
      <c r="K847" s="52"/>
      <c r="L847" s="52"/>
      <c r="M847" s="52"/>
      <c r="N847" s="52"/>
      <c r="O847" s="52"/>
      <c r="P847" s="52"/>
      <c r="Q847" s="52"/>
      <c r="R847" s="52"/>
      <c r="S847" s="52"/>
      <c r="T847" s="52"/>
      <c r="U847" s="52"/>
      <c r="V847" s="52"/>
      <c r="W847" s="52"/>
      <c r="X847" s="52"/>
      <c r="Y847" s="52"/>
      <c r="Z847" s="52"/>
    </row>
    <row r="848" spans="1:26" ht="15.75" customHeight="1">
      <c r="A848" s="52"/>
      <c r="B848" s="154"/>
      <c r="C848" s="52"/>
      <c r="D848" s="52"/>
      <c r="E848" s="53"/>
      <c r="F848" s="52"/>
      <c r="G848" s="52"/>
      <c r="H848" s="52"/>
      <c r="I848" s="52"/>
      <c r="J848" s="52"/>
      <c r="K848" s="52"/>
      <c r="L848" s="52"/>
      <c r="M848" s="52"/>
      <c r="N848" s="52"/>
      <c r="O848" s="52"/>
      <c r="P848" s="52"/>
      <c r="Q848" s="52"/>
      <c r="R848" s="52"/>
      <c r="S848" s="52"/>
      <c r="T848" s="52"/>
      <c r="U848" s="52"/>
      <c r="V848" s="52"/>
      <c r="W848" s="52"/>
      <c r="X848" s="52"/>
      <c r="Y848" s="52"/>
      <c r="Z848" s="52"/>
    </row>
    <row r="849" spans="1:26" ht="15.75" customHeight="1">
      <c r="A849" s="52"/>
      <c r="B849" s="154"/>
      <c r="C849" s="52"/>
      <c r="D849" s="52"/>
      <c r="E849" s="53"/>
      <c r="F849" s="52"/>
      <c r="G849" s="52"/>
      <c r="H849" s="52"/>
      <c r="I849" s="52"/>
      <c r="J849" s="52"/>
      <c r="K849" s="52"/>
      <c r="L849" s="52"/>
      <c r="M849" s="52"/>
      <c r="N849" s="52"/>
      <c r="O849" s="52"/>
      <c r="P849" s="52"/>
      <c r="Q849" s="52"/>
      <c r="R849" s="52"/>
      <c r="S849" s="52"/>
      <c r="T849" s="52"/>
      <c r="U849" s="52"/>
      <c r="V849" s="52"/>
      <c r="W849" s="52"/>
      <c r="X849" s="52"/>
      <c r="Y849" s="52"/>
      <c r="Z849" s="52"/>
    </row>
    <row r="850" spans="1:26" ht="15.75" customHeight="1">
      <c r="A850" s="52"/>
      <c r="B850" s="154"/>
      <c r="C850" s="52"/>
      <c r="D850" s="52"/>
      <c r="E850" s="53"/>
      <c r="F850" s="52"/>
      <c r="G850" s="52"/>
      <c r="H850" s="52"/>
      <c r="I850" s="52"/>
      <c r="J850" s="52"/>
      <c r="K850" s="52"/>
      <c r="L850" s="52"/>
      <c r="M850" s="52"/>
      <c r="N850" s="52"/>
      <c r="O850" s="52"/>
      <c r="P850" s="52"/>
      <c r="Q850" s="52"/>
      <c r="R850" s="52"/>
      <c r="S850" s="52"/>
      <c r="T850" s="52"/>
      <c r="U850" s="52"/>
      <c r="V850" s="52"/>
      <c r="W850" s="52"/>
      <c r="X850" s="52"/>
      <c r="Y850" s="52"/>
      <c r="Z850" s="52"/>
    </row>
    <row r="851" spans="1:26" ht="15.75" customHeight="1">
      <c r="A851" s="52"/>
      <c r="B851" s="154"/>
      <c r="C851" s="52"/>
      <c r="D851" s="52"/>
      <c r="E851" s="53"/>
      <c r="F851" s="52"/>
      <c r="G851" s="52"/>
      <c r="H851" s="52"/>
      <c r="I851" s="52"/>
      <c r="J851" s="52"/>
      <c r="K851" s="52"/>
      <c r="L851" s="52"/>
      <c r="M851" s="52"/>
      <c r="N851" s="52"/>
      <c r="O851" s="52"/>
      <c r="P851" s="52"/>
      <c r="Q851" s="52"/>
      <c r="R851" s="52"/>
      <c r="S851" s="52"/>
      <c r="T851" s="52"/>
      <c r="U851" s="52"/>
      <c r="V851" s="52"/>
      <c r="W851" s="52"/>
      <c r="X851" s="52"/>
      <c r="Y851" s="52"/>
      <c r="Z851" s="52"/>
    </row>
    <row r="852" spans="1:26" ht="15.75" customHeight="1">
      <c r="A852" s="52"/>
      <c r="B852" s="154"/>
      <c r="C852" s="52"/>
      <c r="D852" s="52"/>
      <c r="E852" s="53"/>
      <c r="F852" s="52"/>
      <c r="G852" s="52"/>
      <c r="H852" s="52"/>
      <c r="I852" s="52"/>
      <c r="J852" s="52"/>
      <c r="K852" s="52"/>
      <c r="L852" s="52"/>
      <c r="M852" s="52"/>
      <c r="N852" s="52"/>
      <c r="O852" s="52"/>
      <c r="P852" s="52"/>
      <c r="Q852" s="52"/>
      <c r="R852" s="52"/>
      <c r="S852" s="52"/>
      <c r="T852" s="52"/>
      <c r="U852" s="52"/>
      <c r="V852" s="52"/>
      <c r="W852" s="52"/>
      <c r="X852" s="52"/>
      <c r="Y852" s="52"/>
      <c r="Z852" s="52"/>
    </row>
    <row r="853" spans="1:26" ht="15.75" customHeight="1">
      <c r="A853" s="52"/>
      <c r="B853" s="154"/>
      <c r="C853" s="52"/>
      <c r="D853" s="52"/>
      <c r="E853" s="53"/>
      <c r="F853" s="52"/>
      <c r="G853" s="52"/>
      <c r="H853" s="52"/>
      <c r="I853" s="52"/>
      <c r="J853" s="52"/>
      <c r="K853" s="52"/>
      <c r="L853" s="52"/>
      <c r="M853" s="52"/>
      <c r="N853" s="52"/>
      <c r="O853" s="52"/>
      <c r="P853" s="52"/>
      <c r="Q853" s="52"/>
      <c r="R853" s="52"/>
      <c r="S853" s="52"/>
      <c r="T853" s="52"/>
      <c r="U853" s="52"/>
      <c r="V853" s="52"/>
      <c r="W853" s="52"/>
      <c r="X853" s="52"/>
      <c r="Y853" s="52"/>
      <c r="Z853" s="52"/>
    </row>
    <row r="854" spans="1:26" ht="15.75" customHeight="1">
      <c r="A854" s="52"/>
      <c r="B854" s="154"/>
      <c r="C854" s="52"/>
      <c r="D854" s="52"/>
      <c r="E854" s="53"/>
      <c r="F854" s="52"/>
      <c r="G854" s="52"/>
      <c r="H854" s="52"/>
      <c r="I854" s="52"/>
      <c r="J854" s="52"/>
      <c r="K854" s="52"/>
      <c r="L854" s="52"/>
      <c r="M854" s="52"/>
      <c r="N854" s="52"/>
      <c r="O854" s="52"/>
      <c r="P854" s="52"/>
      <c r="Q854" s="52"/>
      <c r="R854" s="52"/>
      <c r="S854" s="52"/>
      <c r="T854" s="52"/>
      <c r="U854" s="52"/>
      <c r="V854" s="52"/>
      <c r="W854" s="52"/>
      <c r="X854" s="52"/>
      <c r="Y854" s="52"/>
      <c r="Z854" s="52"/>
    </row>
    <row r="855" spans="1:26" ht="15.75" customHeight="1">
      <c r="A855" s="52"/>
      <c r="B855" s="154"/>
      <c r="C855" s="52"/>
      <c r="D855" s="52"/>
      <c r="E855" s="53"/>
      <c r="F855" s="52"/>
      <c r="G855" s="52"/>
      <c r="H855" s="52"/>
      <c r="I855" s="52"/>
      <c r="J855" s="52"/>
      <c r="K855" s="52"/>
      <c r="L855" s="52"/>
      <c r="M855" s="52"/>
      <c r="N855" s="52"/>
      <c r="O855" s="52"/>
      <c r="P855" s="52"/>
      <c r="Q855" s="52"/>
      <c r="R855" s="52"/>
      <c r="S855" s="52"/>
      <c r="T855" s="52"/>
      <c r="U855" s="52"/>
      <c r="V855" s="52"/>
      <c r="W855" s="52"/>
      <c r="X855" s="52"/>
      <c r="Y855" s="52"/>
      <c r="Z855" s="52"/>
    </row>
    <row r="856" spans="1:26" ht="15.75" customHeight="1">
      <c r="A856" s="52"/>
      <c r="B856" s="154"/>
      <c r="C856" s="52"/>
      <c r="D856" s="52"/>
      <c r="E856" s="53"/>
      <c r="F856" s="52"/>
      <c r="G856" s="52"/>
      <c r="H856" s="52"/>
      <c r="I856" s="52"/>
      <c r="J856" s="52"/>
      <c r="K856" s="52"/>
      <c r="L856" s="52"/>
      <c r="M856" s="52"/>
      <c r="N856" s="52"/>
      <c r="O856" s="52"/>
      <c r="P856" s="52"/>
      <c r="Q856" s="52"/>
      <c r="R856" s="52"/>
      <c r="S856" s="52"/>
      <c r="T856" s="52"/>
      <c r="U856" s="52"/>
      <c r="V856" s="52"/>
      <c r="W856" s="52"/>
      <c r="X856" s="52"/>
      <c r="Y856" s="52"/>
      <c r="Z856" s="52"/>
    </row>
    <row r="857" spans="1:26" ht="15.75" customHeight="1">
      <c r="A857" s="52"/>
      <c r="B857" s="154"/>
      <c r="C857" s="52"/>
      <c r="D857" s="52"/>
      <c r="E857" s="53"/>
      <c r="F857" s="52"/>
      <c r="G857" s="52"/>
      <c r="H857" s="52"/>
      <c r="I857" s="52"/>
      <c r="J857" s="52"/>
      <c r="K857" s="52"/>
      <c r="L857" s="52"/>
      <c r="M857" s="52"/>
      <c r="N857" s="52"/>
      <c r="O857" s="52"/>
      <c r="P857" s="52"/>
      <c r="Q857" s="52"/>
      <c r="R857" s="52"/>
      <c r="S857" s="52"/>
      <c r="T857" s="52"/>
      <c r="U857" s="52"/>
      <c r="V857" s="52"/>
      <c r="W857" s="52"/>
      <c r="X857" s="52"/>
      <c r="Y857" s="52"/>
      <c r="Z857" s="52"/>
    </row>
    <row r="858" spans="1:26" ht="15.75" customHeight="1">
      <c r="A858" s="52"/>
      <c r="B858" s="154"/>
      <c r="C858" s="52"/>
      <c r="D858" s="52"/>
      <c r="E858" s="53"/>
      <c r="F858" s="52"/>
      <c r="G858" s="52"/>
      <c r="H858" s="52"/>
      <c r="I858" s="52"/>
      <c r="J858" s="52"/>
      <c r="K858" s="52"/>
      <c r="L858" s="52"/>
      <c r="M858" s="52"/>
      <c r="N858" s="52"/>
      <c r="O858" s="52"/>
      <c r="P858" s="52"/>
      <c r="Q858" s="52"/>
      <c r="R858" s="52"/>
      <c r="S858" s="52"/>
      <c r="T858" s="52"/>
      <c r="U858" s="52"/>
      <c r="V858" s="52"/>
      <c r="W858" s="52"/>
      <c r="X858" s="52"/>
      <c r="Y858" s="52"/>
      <c r="Z858" s="52"/>
    </row>
    <row r="859" spans="1:26" ht="15.75" customHeight="1">
      <c r="A859" s="52"/>
      <c r="B859" s="154"/>
      <c r="C859" s="52"/>
      <c r="D859" s="52"/>
      <c r="E859" s="53"/>
      <c r="F859" s="52"/>
      <c r="G859" s="52"/>
      <c r="H859" s="52"/>
      <c r="I859" s="52"/>
      <c r="J859" s="52"/>
      <c r="K859" s="52"/>
      <c r="L859" s="52"/>
      <c r="M859" s="52"/>
      <c r="N859" s="52"/>
      <c r="O859" s="52"/>
      <c r="P859" s="52"/>
      <c r="Q859" s="52"/>
      <c r="R859" s="52"/>
      <c r="S859" s="52"/>
      <c r="T859" s="52"/>
      <c r="U859" s="52"/>
      <c r="V859" s="52"/>
      <c r="W859" s="52"/>
      <c r="X859" s="52"/>
      <c r="Y859" s="52"/>
      <c r="Z859" s="52"/>
    </row>
    <row r="860" spans="1:26" ht="15.75" customHeight="1">
      <c r="A860" s="52"/>
      <c r="B860" s="154"/>
      <c r="C860" s="52"/>
      <c r="D860" s="52"/>
      <c r="E860" s="53"/>
      <c r="F860" s="52"/>
      <c r="G860" s="52"/>
      <c r="H860" s="52"/>
      <c r="I860" s="52"/>
      <c r="J860" s="52"/>
      <c r="K860" s="52"/>
      <c r="L860" s="52"/>
      <c r="M860" s="52"/>
      <c r="N860" s="52"/>
      <c r="O860" s="52"/>
      <c r="P860" s="52"/>
      <c r="Q860" s="52"/>
      <c r="R860" s="52"/>
      <c r="S860" s="52"/>
      <c r="T860" s="52"/>
      <c r="U860" s="52"/>
      <c r="V860" s="52"/>
      <c r="W860" s="52"/>
      <c r="X860" s="52"/>
      <c r="Y860" s="52"/>
      <c r="Z860" s="52"/>
    </row>
    <row r="861" spans="1:26" ht="15.75" customHeight="1">
      <c r="A861" s="52"/>
      <c r="B861" s="154"/>
      <c r="C861" s="52"/>
      <c r="D861" s="52"/>
      <c r="E861" s="53"/>
      <c r="F861" s="52"/>
      <c r="G861" s="52"/>
      <c r="H861" s="52"/>
      <c r="I861" s="52"/>
      <c r="J861" s="52"/>
      <c r="K861" s="52"/>
      <c r="L861" s="52"/>
      <c r="M861" s="52"/>
      <c r="N861" s="52"/>
      <c r="O861" s="52"/>
      <c r="P861" s="52"/>
      <c r="Q861" s="52"/>
      <c r="R861" s="52"/>
      <c r="S861" s="52"/>
      <c r="T861" s="52"/>
      <c r="U861" s="52"/>
      <c r="V861" s="52"/>
      <c r="W861" s="52"/>
      <c r="X861" s="52"/>
      <c r="Y861" s="52"/>
      <c r="Z861" s="52"/>
    </row>
    <row r="862" spans="1:26" ht="15.75" customHeight="1">
      <c r="A862" s="52"/>
      <c r="B862" s="154"/>
      <c r="C862" s="52"/>
      <c r="D862" s="52"/>
      <c r="E862" s="53"/>
      <c r="F862" s="52"/>
      <c r="G862" s="52"/>
      <c r="H862" s="52"/>
      <c r="I862" s="52"/>
      <c r="J862" s="52"/>
      <c r="K862" s="52"/>
      <c r="L862" s="52"/>
      <c r="M862" s="52"/>
      <c r="N862" s="52"/>
      <c r="O862" s="52"/>
      <c r="P862" s="52"/>
      <c r="Q862" s="52"/>
      <c r="R862" s="52"/>
      <c r="S862" s="52"/>
      <c r="T862" s="52"/>
      <c r="U862" s="52"/>
      <c r="V862" s="52"/>
      <c r="W862" s="52"/>
      <c r="X862" s="52"/>
      <c r="Y862" s="52"/>
      <c r="Z862" s="52"/>
    </row>
    <row r="863" spans="1:26" ht="15.75" customHeight="1">
      <c r="A863" s="52"/>
      <c r="B863" s="154"/>
      <c r="C863" s="52"/>
      <c r="D863" s="52"/>
      <c r="E863" s="53"/>
      <c r="F863" s="52"/>
      <c r="G863" s="52"/>
      <c r="H863" s="52"/>
      <c r="I863" s="52"/>
      <c r="J863" s="52"/>
      <c r="K863" s="52"/>
      <c r="L863" s="52"/>
      <c r="M863" s="52"/>
      <c r="N863" s="52"/>
      <c r="O863" s="52"/>
      <c r="P863" s="52"/>
      <c r="Q863" s="52"/>
      <c r="R863" s="52"/>
      <c r="S863" s="52"/>
      <c r="T863" s="52"/>
      <c r="U863" s="52"/>
      <c r="V863" s="52"/>
      <c r="W863" s="52"/>
      <c r="X863" s="52"/>
      <c r="Y863" s="52"/>
      <c r="Z863" s="52"/>
    </row>
    <row r="864" spans="1:26" ht="15.75" customHeight="1">
      <c r="A864" s="52"/>
      <c r="B864" s="154"/>
      <c r="C864" s="52"/>
      <c r="D864" s="52"/>
      <c r="E864" s="53"/>
      <c r="F864" s="52"/>
      <c r="G864" s="52"/>
      <c r="H864" s="52"/>
      <c r="I864" s="52"/>
      <c r="J864" s="52"/>
      <c r="K864" s="52"/>
      <c r="L864" s="52"/>
      <c r="M864" s="52"/>
      <c r="N864" s="52"/>
      <c r="O864" s="52"/>
      <c r="P864" s="52"/>
      <c r="Q864" s="52"/>
      <c r="R864" s="52"/>
      <c r="S864" s="52"/>
      <c r="T864" s="52"/>
      <c r="U864" s="52"/>
      <c r="V864" s="52"/>
      <c r="W864" s="52"/>
      <c r="X864" s="52"/>
      <c r="Y864" s="52"/>
      <c r="Z864" s="52"/>
    </row>
    <row r="865" spans="1:26" ht="15.75" customHeight="1">
      <c r="A865" s="52"/>
      <c r="B865" s="154"/>
      <c r="C865" s="52"/>
      <c r="D865" s="52"/>
      <c r="E865" s="53"/>
      <c r="F865" s="52"/>
      <c r="G865" s="52"/>
      <c r="H865" s="52"/>
      <c r="I865" s="52"/>
      <c r="J865" s="52"/>
      <c r="K865" s="52"/>
      <c r="L865" s="52"/>
      <c r="M865" s="52"/>
      <c r="N865" s="52"/>
      <c r="O865" s="52"/>
      <c r="P865" s="52"/>
      <c r="Q865" s="52"/>
      <c r="R865" s="52"/>
      <c r="S865" s="52"/>
      <c r="T865" s="52"/>
      <c r="U865" s="52"/>
      <c r="V865" s="52"/>
      <c r="W865" s="52"/>
      <c r="X865" s="52"/>
      <c r="Y865" s="52"/>
      <c r="Z865" s="52"/>
    </row>
    <row r="866" spans="1:26" ht="15.75" customHeight="1">
      <c r="A866" s="52"/>
      <c r="B866" s="154"/>
      <c r="C866" s="52"/>
      <c r="D866" s="52"/>
      <c r="E866" s="53"/>
      <c r="F866" s="52"/>
      <c r="G866" s="52"/>
      <c r="H866" s="52"/>
      <c r="I866" s="52"/>
      <c r="J866" s="52"/>
      <c r="K866" s="52"/>
      <c r="L866" s="52"/>
      <c r="M866" s="52"/>
      <c r="N866" s="52"/>
      <c r="O866" s="52"/>
      <c r="P866" s="52"/>
      <c r="Q866" s="52"/>
      <c r="R866" s="52"/>
      <c r="S866" s="52"/>
      <c r="T866" s="52"/>
      <c r="U866" s="52"/>
      <c r="V866" s="52"/>
      <c r="W866" s="52"/>
      <c r="X866" s="52"/>
      <c r="Y866" s="52"/>
      <c r="Z866" s="52"/>
    </row>
    <row r="867" spans="1:26" ht="15.75" customHeight="1">
      <c r="A867" s="52"/>
      <c r="B867" s="154"/>
      <c r="C867" s="52"/>
      <c r="D867" s="52"/>
      <c r="E867" s="53"/>
      <c r="F867" s="52"/>
      <c r="G867" s="52"/>
      <c r="H867" s="52"/>
      <c r="I867" s="52"/>
      <c r="J867" s="52"/>
      <c r="K867" s="52"/>
      <c r="L867" s="52"/>
      <c r="M867" s="52"/>
      <c r="N867" s="52"/>
      <c r="O867" s="52"/>
      <c r="P867" s="52"/>
      <c r="Q867" s="52"/>
      <c r="R867" s="52"/>
      <c r="S867" s="52"/>
      <c r="T867" s="52"/>
      <c r="U867" s="52"/>
      <c r="V867" s="52"/>
      <c r="W867" s="52"/>
      <c r="X867" s="52"/>
      <c r="Y867" s="52"/>
      <c r="Z867" s="52"/>
    </row>
    <row r="868" spans="1:26" ht="15.75" customHeight="1">
      <c r="A868" s="52"/>
      <c r="B868" s="154"/>
      <c r="C868" s="52"/>
      <c r="D868" s="52"/>
      <c r="E868" s="53"/>
      <c r="F868" s="52"/>
      <c r="G868" s="52"/>
      <c r="H868" s="52"/>
      <c r="I868" s="52"/>
      <c r="J868" s="52"/>
      <c r="K868" s="52"/>
      <c r="L868" s="52"/>
      <c r="M868" s="52"/>
      <c r="N868" s="52"/>
      <c r="O868" s="52"/>
      <c r="P868" s="52"/>
      <c r="Q868" s="52"/>
      <c r="R868" s="52"/>
      <c r="S868" s="52"/>
      <c r="T868" s="52"/>
      <c r="U868" s="52"/>
      <c r="V868" s="52"/>
      <c r="W868" s="52"/>
      <c r="X868" s="52"/>
      <c r="Y868" s="52"/>
      <c r="Z868" s="52"/>
    </row>
    <row r="869" spans="1:26" ht="15.75" customHeight="1">
      <c r="A869" s="52"/>
      <c r="B869" s="154"/>
      <c r="C869" s="52"/>
      <c r="D869" s="52"/>
      <c r="E869" s="53"/>
      <c r="F869" s="52"/>
      <c r="G869" s="52"/>
      <c r="H869" s="52"/>
      <c r="I869" s="52"/>
      <c r="J869" s="52"/>
      <c r="K869" s="52"/>
      <c r="L869" s="52"/>
      <c r="M869" s="52"/>
      <c r="N869" s="52"/>
      <c r="O869" s="52"/>
      <c r="P869" s="52"/>
      <c r="Q869" s="52"/>
      <c r="R869" s="52"/>
      <c r="S869" s="52"/>
      <c r="T869" s="52"/>
      <c r="U869" s="52"/>
      <c r="V869" s="52"/>
      <c r="W869" s="52"/>
      <c r="X869" s="52"/>
      <c r="Y869" s="52"/>
      <c r="Z869" s="52"/>
    </row>
    <row r="870" spans="1:26" ht="15.75" customHeight="1">
      <c r="A870" s="52"/>
      <c r="B870" s="154"/>
      <c r="C870" s="52"/>
      <c r="D870" s="52"/>
      <c r="E870" s="53"/>
      <c r="F870" s="52"/>
      <c r="G870" s="52"/>
      <c r="H870" s="52"/>
      <c r="I870" s="52"/>
      <c r="J870" s="52"/>
      <c r="K870" s="52"/>
      <c r="L870" s="52"/>
      <c r="M870" s="52"/>
      <c r="N870" s="52"/>
      <c r="O870" s="52"/>
      <c r="P870" s="52"/>
      <c r="Q870" s="52"/>
      <c r="R870" s="52"/>
      <c r="S870" s="52"/>
      <c r="T870" s="52"/>
      <c r="U870" s="52"/>
      <c r="V870" s="52"/>
      <c r="W870" s="52"/>
      <c r="X870" s="52"/>
      <c r="Y870" s="52"/>
      <c r="Z870" s="52"/>
    </row>
    <row r="871" spans="1:26" ht="15.75" customHeight="1">
      <c r="A871" s="52"/>
      <c r="B871" s="154"/>
      <c r="C871" s="52"/>
      <c r="D871" s="52"/>
      <c r="E871" s="53"/>
      <c r="F871" s="52"/>
      <c r="G871" s="52"/>
      <c r="H871" s="52"/>
      <c r="I871" s="52"/>
      <c r="J871" s="52"/>
      <c r="K871" s="52"/>
      <c r="L871" s="52"/>
      <c r="M871" s="52"/>
      <c r="N871" s="52"/>
      <c r="O871" s="52"/>
      <c r="P871" s="52"/>
      <c r="Q871" s="52"/>
      <c r="R871" s="52"/>
      <c r="S871" s="52"/>
      <c r="T871" s="52"/>
      <c r="U871" s="52"/>
      <c r="V871" s="52"/>
      <c r="W871" s="52"/>
      <c r="X871" s="52"/>
      <c r="Y871" s="52"/>
      <c r="Z871" s="52"/>
    </row>
    <row r="872" spans="1:26" ht="15.75" customHeight="1">
      <c r="A872" s="52"/>
      <c r="B872" s="154"/>
      <c r="C872" s="52"/>
      <c r="D872" s="52"/>
      <c r="E872" s="53"/>
      <c r="F872" s="52"/>
      <c r="G872" s="52"/>
      <c r="H872" s="52"/>
      <c r="I872" s="52"/>
      <c r="J872" s="52"/>
      <c r="K872" s="52"/>
      <c r="L872" s="52"/>
      <c r="M872" s="52"/>
      <c r="N872" s="52"/>
      <c r="O872" s="52"/>
      <c r="P872" s="52"/>
      <c r="Q872" s="52"/>
      <c r="R872" s="52"/>
      <c r="S872" s="52"/>
      <c r="T872" s="52"/>
      <c r="U872" s="52"/>
      <c r="V872" s="52"/>
      <c r="W872" s="52"/>
      <c r="X872" s="52"/>
      <c r="Y872" s="52"/>
      <c r="Z872" s="52"/>
    </row>
    <row r="873" spans="1:26" ht="15.75" customHeight="1">
      <c r="A873" s="52"/>
      <c r="B873" s="154"/>
      <c r="C873" s="52"/>
      <c r="D873" s="52"/>
      <c r="E873" s="53"/>
      <c r="F873" s="52"/>
      <c r="G873" s="52"/>
      <c r="H873" s="52"/>
      <c r="I873" s="52"/>
      <c r="J873" s="52"/>
      <c r="K873" s="52"/>
      <c r="L873" s="52"/>
      <c r="M873" s="52"/>
      <c r="N873" s="52"/>
      <c r="O873" s="52"/>
      <c r="P873" s="52"/>
      <c r="Q873" s="52"/>
      <c r="R873" s="52"/>
      <c r="S873" s="52"/>
      <c r="T873" s="52"/>
      <c r="U873" s="52"/>
      <c r="V873" s="52"/>
      <c r="W873" s="52"/>
      <c r="X873" s="52"/>
      <c r="Y873" s="52"/>
      <c r="Z873" s="52"/>
    </row>
    <row r="874" spans="1:26" ht="15.75" customHeight="1">
      <c r="A874" s="52"/>
      <c r="B874" s="154"/>
      <c r="C874" s="52"/>
      <c r="D874" s="52"/>
      <c r="E874" s="53"/>
      <c r="F874" s="52"/>
      <c r="G874" s="52"/>
      <c r="H874" s="52"/>
      <c r="I874" s="52"/>
      <c r="J874" s="52"/>
      <c r="K874" s="52"/>
      <c r="L874" s="52"/>
      <c r="M874" s="52"/>
      <c r="N874" s="52"/>
      <c r="O874" s="52"/>
      <c r="P874" s="52"/>
      <c r="Q874" s="52"/>
      <c r="R874" s="52"/>
      <c r="S874" s="52"/>
      <c r="T874" s="52"/>
      <c r="U874" s="52"/>
      <c r="V874" s="52"/>
      <c r="W874" s="52"/>
      <c r="X874" s="52"/>
      <c r="Y874" s="52"/>
      <c r="Z874" s="52"/>
    </row>
    <row r="875" spans="1:26" ht="15.75" customHeight="1">
      <c r="A875" s="52"/>
      <c r="B875" s="154"/>
      <c r="C875" s="52"/>
      <c r="D875" s="52"/>
      <c r="E875" s="53"/>
      <c r="F875" s="52"/>
      <c r="G875" s="52"/>
      <c r="H875" s="52"/>
      <c r="I875" s="52"/>
      <c r="J875" s="52"/>
      <c r="K875" s="52"/>
      <c r="L875" s="52"/>
      <c r="M875" s="52"/>
      <c r="N875" s="52"/>
      <c r="O875" s="52"/>
      <c r="P875" s="52"/>
      <c r="Q875" s="52"/>
      <c r="R875" s="52"/>
      <c r="S875" s="52"/>
      <c r="T875" s="52"/>
      <c r="U875" s="52"/>
      <c r="V875" s="52"/>
      <c r="W875" s="52"/>
      <c r="X875" s="52"/>
      <c r="Y875" s="52"/>
      <c r="Z875" s="52"/>
    </row>
    <row r="876" spans="1:26" ht="15.75" customHeight="1">
      <c r="A876" s="52"/>
      <c r="B876" s="154"/>
      <c r="C876" s="52"/>
      <c r="D876" s="52"/>
      <c r="E876" s="53"/>
      <c r="F876" s="52"/>
      <c r="G876" s="52"/>
      <c r="H876" s="52"/>
      <c r="I876" s="52"/>
      <c r="J876" s="52"/>
      <c r="K876" s="52"/>
      <c r="L876" s="52"/>
      <c r="M876" s="52"/>
      <c r="N876" s="52"/>
      <c r="O876" s="52"/>
      <c r="P876" s="52"/>
      <c r="Q876" s="52"/>
      <c r="R876" s="52"/>
      <c r="S876" s="52"/>
      <c r="T876" s="52"/>
      <c r="U876" s="52"/>
      <c r="V876" s="52"/>
      <c r="W876" s="52"/>
      <c r="X876" s="52"/>
      <c r="Y876" s="52"/>
      <c r="Z876" s="52"/>
    </row>
    <row r="877" spans="1:26" ht="15.75" customHeight="1">
      <c r="A877" s="52"/>
      <c r="B877" s="154"/>
      <c r="C877" s="52"/>
      <c r="D877" s="52"/>
      <c r="E877" s="53"/>
      <c r="F877" s="52"/>
      <c r="G877" s="52"/>
      <c r="H877" s="52"/>
      <c r="I877" s="52"/>
      <c r="J877" s="52"/>
      <c r="K877" s="52"/>
      <c r="L877" s="52"/>
      <c r="M877" s="52"/>
      <c r="N877" s="52"/>
      <c r="O877" s="52"/>
      <c r="P877" s="52"/>
      <c r="Q877" s="52"/>
      <c r="R877" s="52"/>
      <c r="S877" s="52"/>
      <c r="T877" s="52"/>
      <c r="U877" s="52"/>
      <c r="V877" s="52"/>
      <c r="W877" s="52"/>
      <c r="X877" s="52"/>
      <c r="Y877" s="52"/>
      <c r="Z877" s="52"/>
    </row>
    <row r="878" spans="1:26" ht="15.75" customHeight="1">
      <c r="A878" s="52"/>
      <c r="B878" s="154"/>
      <c r="C878" s="52"/>
      <c r="D878" s="52"/>
      <c r="E878" s="53"/>
      <c r="F878" s="52"/>
      <c r="G878" s="52"/>
      <c r="H878" s="52"/>
      <c r="I878" s="52"/>
      <c r="J878" s="52"/>
      <c r="K878" s="52"/>
      <c r="L878" s="52"/>
      <c r="M878" s="52"/>
      <c r="N878" s="52"/>
      <c r="O878" s="52"/>
      <c r="P878" s="52"/>
      <c r="Q878" s="52"/>
      <c r="R878" s="52"/>
      <c r="S878" s="52"/>
      <c r="T878" s="52"/>
      <c r="U878" s="52"/>
      <c r="V878" s="52"/>
      <c r="W878" s="52"/>
      <c r="X878" s="52"/>
      <c r="Y878" s="52"/>
      <c r="Z878" s="52"/>
    </row>
    <row r="879" spans="1:26" ht="15.75" customHeight="1">
      <c r="A879" s="52"/>
      <c r="B879" s="154"/>
      <c r="C879" s="52"/>
      <c r="D879" s="52"/>
      <c r="E879" s="53"/>
      <c r="F879" s="52"/>
      <c r="G879" s="52"/>
      <c r="H879" s="52"/>
      <c r="I879" s="52"/>
      <c r="J879" s="52"/>
      <c r="K879" s="52"/>
      <c r="L879" s="52"/>
      <c r="M879" s="52"/>
      <c r="N879" s="52"/>
      <c r="O879" s="52"/>
      <c r="P879" s="52"/>
      <c r="Q879" s="52"/>
      <c r="R879" s="52"/>
      <c r="S879" s="52"/>
      <c r="T879" s="52"/>
      <c r="U879" s="52"/>
      <c r="V879" s="52"/>
      <c r="W879" s="52"/>
      <c r="X879" s="52"/>
      <c r="Y879" s="52"/>
      <c r="Z879" s="52"/>
    </row>
    <row r="880" spans="1:26" ht="15.75" customHeight="1">
      <c r="A880" s="52"/>
      <c r="B880" s="154"/>
      <c r="C880" s="52"/>
      <c r="D880" s="52"/>
      <c r="E880" s="53"/>
      <c r="F880" s="52"/>
      <c r="G880" s="52"/>
      <c r="H880" s="52"/>
      <c r="I880" s="52"/>
      <c r="J880" s="52"/>
      <c r="K880" s="52"/>
      <c r="L880" s="52"/>
      <c r="M880" s="52"/>
      <c r="N880" s="52"/>
      <c r="O880" s="52"/>
      <c r="P880" s="52"/>
      <c r="Q880" s="52"/>
      <c r="R880" s="52"/>
      <c r="S880" s="52"/>
      <c r="T880" s="52"/>
      <c r="U880" s="52"/>
      <c r="V880" s="52"/>
      <c r="W880" s="52"/>
      <c r="X880" s="52"/>
      <c r="Y880" s="52"/>
      <c r="Z880" s="52"/>
    </row>
    <row r="881" spans="1:26" ht="15.75" customHeight="1">
      <c r="A881" s="52"/>
      <c r="B881" s="154"/>
      <c r="C881" s="52"/>
      <c r="D881" s="52"/>
      <c r="E881" s="53"/>
      <c r="F881" s="52"/>
      <c r="G881" s="52"/>
      <c r="H881" s="52"/>
      <c r="I881" s="52"/>
      <c r="J881" s="52"/>
      <c r="K881" s="52"/>
      <c r="L881" s="52"/>
      <c r="M881" s="52"/>
      <c r="N881" s="52"/>
      <c r="O881" s="52"/>
      <c r="P881" s="52"/>
      <c r="Q881" s="52"/>
      <c r="R881" s="52"/>
      <c r="S881" s="52"/>
      <c r="T881" s="52"/>
      <c r="U881" s="52"/>
      <c r="V881" s="52"/>
      <c r="W881" s="52"/>
      <c r="X881" s="52"/>
      <c r="Y881" s="52"/>
      <c r="Z881" s="52"/>
    </row>
    <row r="882" spans="1:26" ht="15.75" customHeight="1">
      <c r="A882" s="52"/>
      <c r="B882" s="154"/>
      <c r="C882" s="52"/>
      <c r="D882" s="52"/>
      <c r="E882" s="53"/>
      <c r="F882" s="52"/>
      <c r="G882" s="52"/>
      <c r="H882" s="52"/>
      <c r="I882" s="52"/>
      <c r="J882" s="52"/>
      <c r="K882" s="52"/>
      <c r="L882" s="52"/>
      <c r="M882" s="52"/>
      <c r="N882" s="52"/>
      <c r="O882" s="52"/>
      <c r="P882" s="52"/>
      <c r="Q882" s="52"/>
      <c r="R882" s="52"/>
      <c r="S882" s="52"/>
      <c r="T882" s="52"/>
      <c r="U882" s="52"/>
      <c r="V882" s="52"/>
      <c r="W882" s="52"/>
      <c r="X882" s="52"/>
      <c r="Y882" s="52"/>
      <c r="Z882" s="52"/>
    </row>
    <row r="883" spans="1:26" ht="15.75" customHeight="1">
      <c r="A883" s="52"/>
      <c r="B883" s="154"/>
      <c r="C883" s="52"/>
      <c r="D883" s="52"/>
      <c r="E883" s="53"/>
      <c r="F883" s="52"/>
      <c r="G883" s="52"/>
      <c r="H883" s="52"/>
      <c r="I883" s="52"/>
      <c r="J883" s="52"/>
      <c r="K883" s="52"/>
      <c r="L883" s="52"/>
      <c r="M883" s="52"/>
      <c r="N883" s="52"/>
      <c r="O883" s="52"/>
      <c r="P883" s="52"/>
      <c r="Q883" s="52"/>
      <c r="R883" s="52"/>
      <c r="S883" s="52"/>
      <c r="T883" s="52"/>
      <c r="U883" s="52"/>
      <c r="V883" s="52"/>
      <c r="W883" s="52"/>
      <c r="X883" s="52"/>
      <c r="Y883" s="52"/>
      <c r="Z883" s="52"/>
    </row>
    <row r="884" spans="1:26" ht="15.75" customHeight="1">
      <c r="A884" s="52"/>
      <c r="B884" s="154"/>
      <c r="C884" s="52"/>
      <c r="D884" s="52"/>
      <c r="E884" s="53"/>
      <c r="F884" s="52"/>
      <c r="G884" s="52"/>
      <c r="H884" s="52"/>
      <c r="I884" s="52"/>
      <c r="J884" s="52"/>
      <c r="K884" s="52"/>
      <c r="L884" s="52"/>
      <c r="M884" s="52"/>
      <c r="N884" s="52"/>
      <c r="O884" s="52"/>
      <c r="P884" s="52"/>
      <c r="Q884" s="52"/>
      <c r="R884" s="52"/>
      <c r="S884" s="52"/>
      <c r="T884" s="52"/>
      <c r="U884" s="52"/>
      <c r="V884" s="52"/>
      <c r="W884" s="52"/>
      <c r="X884" s="52"/>
      <c r="Y884" s="52"/>
      <c r="Z884" s="52"/>
    </row>
    <row r="885" spans="1:26" ht="15.75" customHeight="1">
      <c r="A885" s="52"/>
      <c r="B885" s="154"/>
      <c r="C885" s="52"/>
      <c r="D885" s="52"/>
      <c r="E885" s="53"/>
      <c r="F885" s="52"/>
      <c r="G885" s="52"/>
      <c r="H885" s="52"/>
      <c r="I885" s="52"/>
      <c r="J885" s="52"/>
      <c r="K885" s="52"/>
      <c r="L885" s="52"/>
      <c r="M885" s="52"/>
      <c r="N885" s="52"/>
      <c r="O885" s="52"/>
      <c r="P885" s="52"/>
      <c r="Q885" s="52"/>
      <c r="R885" s="52"/>
      <c r="S885" s="52"/>
      <c r="T885" s="52"/>
      <c r="U885" s="52"/>
      <c r="V885" s="52"/>
      <c r="W885" s="52"/>
      <c r="X885" s="52"/>
      <c r="Y885" s="52"/>
      <c r="Z885" s="52"/>
    </row>
    <row r="886" spans="1:26" ht="15.75" customHeight="1">
      <c r="A886" s="52"/>
      <c r="B886" s="154"/>
      <c r="C886" s="52"/>
      <c r="D886" s="52"/>
      <c r="E886" s="53"/>
      <c r="F886" s="52"/>
      <c r="G886" s="52"/>
      <c r="H886" s="52"/>
      <c r="I886" s="52"/>
      <c r="J886" s="52"/>
      <c r="K886" s="52"/>
      <c r="L886" s="52"/>
      <c r="M886" s="52"/>
      <c r="N886" s="52"/>
      <c r="O886" s="52"/>
      <c r="P886" s="52"/>
      <c r="Q886" s="52"/>
      <c r="R886" s="52"/>
      <c r="S886" s="52"/>
      <c r="T886" s="52"/>
      <c r="U886" s="52"/>
      <c r="V886" s="52"/>
      <c r="W886" s="52"/>
      <c r="X886" s="52"/>
      <c r="Y886" s="52"/>
      <c r="Z886" s="52"/>
    </row>
    <row r="887" spans="1:26" ht="15.75" customHeight="1">
      <c r="A887" s="52"/>
      <c r="B887" s="154"/>
      <c r="C887" s="52"/>
      <c r="D887" s="52"/>
      <c r="E887" s="53"/>
      <c r="F887" s="52"/>
      <c r="G887" s="52"/>
      <c r="H887" s="52"/>
      <c r="I887" s="52"/>
      <c r="J887" s="52"/>
      <c r="K887" s="52"/>
      <c r="L887" s="52"/>
      <c r="M887" s="52"/>
      <c r="N887" s="52"/>
      <c r="O887" s="52"/>
      <c r="P887" s="52"/>
      <c r="Q887" s="52"/>
      <c r="R887" s="52"/>
      <c r="S887" s="52"/>
      <c r="T887" s="52"/>
      <c r="U887" s="52"/>
      <c r="V887" s="52"/>
      <c r="W887" s="52"/>
      <c r="X887" s="52"/>
      <c r="Y887" s="52"/>
      <c r="Z887" s="52"/>
    </row>
    <row r="888" spans="1:26" ht="15.75" customHeight="1">
      <c r="A888" s="52"/>
      <c r="B888" s="154"/>
      <c r="C888" s="52"/>
      <c r="D888" s="52"/>
      <c r="E888" s="53"/>
      <c r="F888" s="52"/>
      <c r="G888" s="52"/>
      <c r="H888" s="52"/>
      <c r="I888" s="52"/>
      <c r="J888" s="52"/>
      <c r="K888" s="52"/>
      <c r="L888" s="52"/>
      <c r="M888" s="52"/>
      <c r="N888" s="52"/>
      <c r="O888" s="52"/>
      <c r="P888" s="52"/>
      <c r="Q888" s="52"/>
      <c r="R888" s="52"/>
      <c r="S888" s="52"/>
      <c r="T888" s="52"/>
      <c r="U888" s="52"/>
      <c r="V888" s="52"/>
      <c r="W888" s="52"/>
      <c r="X888" s="52"/>
      <c r="Y888" s="52"/>
      <c r="Z888" s="52"/>
    </row>
    <row r="889" spans="1:26" ht="15.75" customHeight="1">
      <c r="A889" s="52"/>
      <c r="B889" s="154"/>
      <c r="C889" s="52"/>
      <c r="D889" s="52"/>
      <c r="E889" s="53"/>
      <c r="F889" s="52"/>
      <c r="G889" s="52"/>
      <c r="H889" s="52"/>
      <c r="I889" s="52"/>
      <c r="J889" s="52"/>
      <c r="K889" s="52"/>
      <c r="L889" s="52"/>
      <c r="M889" s="52"/>
      <c r="N889" s="52"/>
      <c r="O889" s="52"/>
      <c r="P889" s="52"/>
      <c r="Q889" s="52"/>
      <c r="R889" s="52"/>
      <c r="S889" s="52"/>
      <c r="T889" s="52"/>
      <c r="U889" s="52"/>
      <c r="V889" s="52"/>
      <c r="W889" s="52"/>
      <c r="X889" s="52"/>
      <c r="Y889" s="52"/>
      <c r="Z889" s="52"/>
    </row>
    <row r="890" spans="1:26" ht="15.75" customHeight="1">
      <c r="A890" s="52"/>
      <c r="B890" s="154"/>
      <c r="C890" s="52"/>
      <c r="D890" s="52"/>
      <c r="E890" s="53"/>
      <c r="F890" s="52"/>
      <c r="G890" s="52"/>
      <c r="H890" s="52"/>
      <c r="I890" s="52"/>
      <c r="J890" s="52"/>
      <c r="K890" s="52"/>
      <c r="L890" s="52"/>
      <c r="M890" s="52"/>
      <c r="N890" s="52"/>
      <c r="O890" s="52"/>
      <c r="P890" s="52"/>
      <c r="Q890" s="52"/>
      <c r="R890" s="52"/>
      <c r="S890" s="52"/>
      <c r="T890" s="52"/>
      <c r="U890" s="52"/>
      <c r="V890" s="52"/>
      <c r="W890" s="52"/>
      <c r="X890" s="52"/>
      <c r="Y890" s="52"/>
      <c r="Z890" s="52"/>
    </row>
    <row r="891" spans="1:26" ht="15.75" customHeight="1">
      <c r="A891" s="52"/>
      <c r="B891" s="154"/>
      <c r="C891" s="52"/>
      <c r="D891" s="52"/>
      <c r="E891" s="53"/>
      <c r="F891" s="52"/>
      <c r="G891" s="52"/>
      <c r="H891" s="52"/>
      <c r="I891" s="52"/>
      <c r="J891" s="52"/>
      <c r="K891" s="52"/>
      <c r="L891" s="52"/>
      <c r="M891" s="52"/>
      <c r="N891" s="52"/>
      <c r="O891" s="52"/>
      <c r="P891" s="52"/>
      <c r="Q891" s="52"/>
      <c r="R891" s="52"/>
      <c r="S891" s="52"/>
      <c r="T891" s="52"/>
      <c r="U891" s="52"/>
      <c r="V891" s="52"/>
      <c r="W891" s="52"/>
      <c r="X891" s="52"/>
      <c r="Y891" s="52"/>
      <c r="Z891" s="52"/>
    </row>
    <row r="892" spans="1:26" ht="15.75" customHeight="1">
      <c r="A892" s="52"/>
      <c r="B892" s="154"/>
      <c r="C892" s="52"/>
      <c r="D892" s="52"/>
      <c r="E892" s="53"/>
      <c r="F892" s="52"/>
      <c r="G892" s="52"/>
      <c r="H892" s="52"/>
      <c r="I892" s="52"/>
      <c r="J892" s="52"/>
      <c r="K892" s="52"/>
      <c r="L892" s="52"/>
      <c r="M892" s="52"/>
      <c r="N892" s="52"/>
      <c r="O892" s="52"/>
      <c r="P892" s="52"/>
      <c r="Q892" s="52"/>
      <c r="R892" s="52"/>
      <c r="S892" s="52"/>
      <c r="T892" s="52"/>
      <c r="U892" s="52"/>
      <c r="V892" s="52"/>
      <c r="W892" s="52"/>
      <c r="X892" s="52"/>
      <c r="Y892" s="52"/>
      <c r="Z892" s="52"/>
    </row>
    <row r="893" spans="1:26" ht="15.75" customHeight="1">
      <c r="A893" s="52"/>
      <c r="B893" s="154"/>
      <c r="C893" s="52"/>
      <c r="D893" s="52"/>
      <c r="E893" s="53"/>
      <c r="F893" s="52"/>
      <c r="G893" s="52"/>
      <c r="H893" s="52"/>
      <c r="I893" s="52"/>
      <c r="J893" s="52"/>
      <c r="K893" s="52"/>
      <c r="L893" s="52"/>
      <c r="M893" s="52"/>
      <c r="N893" s="52"/>
      <c r="O893" s="52"/>
      <c r="P893" s="52"/>
      <c r="Q893" s="52"/>
      <c r="R893" s="52"/>
      <c r="S893" s="52"/>
      <c r="T893" s="52"/>
      <c r="U893" s="52"/>
      <c r="V893" s="52"/>
      <c r="W893" s="52"/>
      <c r="X893" s="52"/>
      <c r="Y893" s="52"/>
      <c r="Z893" s="52"/>
    </row>
    <row r="894" spans="1:26" ht="15.75" customHeight="1">
      <c r="A894" s="52"/>
      <c r="B894" s="154"/>
      <c r="C894" s="52"/>
      <c r="D894" s="52"/>
      <c r="E894" s="53"/>
      <c r="F894" s="52"/>
      <c r="G894" s="52"/>
      <c r="H894" s="52"/>
      <c r="I894" s="52"/>
      <c r="J894" s="52"/>
      <c r="K894" s="52"/>
      <c r="L894" s="52"/>
      <c r="M894" s="52"/>
      <c r="N894" s="52"/>
      <c r="O894" s="52"/>
      <c r="P894" s="52"/>
      <c r="Q894" s="52"/>
      <c r="R894" s="52"/>
      <c r="S894" s="52"/>
      <c r="T894" s="52"/>
      <c r="U894" s="52"/>
      <c r="V894" s="52"/>
      <c r="W894" s="52"/>
      <c r="X894" s="52"/>
      <c r="Y894" s="52"/>
      <c r="Z894" s="52"/>
    </row>
    <row r="895" spans="1:26" ht="15.75" customHeight="1">
      <c r="A895" s="52"/>
      <c r="B895" s="154"/>
      <c r="C895" s="52"/>
      <c r="D895" s="52"/>
      <c r="E895" s="53"/>
      <c r="F895" s="52"/>
      <c r="G895" s="52"/>
      <c r="H895" s="52"/>
      <c r="I895" s="52"/>
      <c r="J895" s="52"/>
      <c r="K895" s="52"/>
      <c r="L895" s="52"/>
      <c r="M895" s="52"/>
      <c r="N895" s="52"/>
      <c r="O895" s="52"/>
      <c r="P895" s="52"/>
      <c r="Q895" s="52"/>
      <c r="R895" s="52"/>
      <c r="S895" s="52"/>
      <c r="T895" s="52"/>
      <c r="U895" s="52"/>
      <c r="V895" s="52"/>
      <c r="W895" s="52"/>
      <c r="X895" s="52"/>
      <c r="Y895" s="52"/>
      <c r="Z895" s="52"/>
    </row>
    <row r="896" spans="1:26" ht="15.75" customHeight="1">
      <c r="A896" s="52"/>
      <c r="B896" s="154"/>
      <c r="C896" s="52"/>
      <c r="D896" s="52"/>
      <c r="E896" s="53"/>
      <c r="F896" s="52"/>
      <c r="G896" s="52"/>
      <c r="H896" s="52"/>
      <c r="I896" s="52"/>
      <c r="J896" s="52"/>
      <c r="K896" s="52"/>
      <c r="L896" s="52"/>
      <c r="M896" s="52"/>
      <c r="N896" s="52"/>
      <c r="O896" s="52"/>
      <c r="P896" s="52"/>
      <c r="Q896" s="52"/>
      <c r="R896" s="52"/>
      <c r="S896" s="52"/>
      <c r="T896" s="52"/>
      <c r="U896" s="52"/>
      <c r="V896" s="52"/>
      <c r="W896" s="52"/>
      <c r="X896" s="52"/>
      <c r="Y896" s="52"/>
      <c r="Z896" s="52"/>
    </row>
    <row r="897" spans="1:26" ht="15.75" customHeight="1">
      <c r="A897" s="52"/>
      <c r="B897" s="154"/>
      <c r="C897" s="52"/>
      <c r="D897" s="52"/>
      <c r="E897" s="53"/>
      <c r="F897" s="52"/>
      <c r="G897" s="52"/>
      <c r="H897" s="52"/>
      <c r="I897" s="52"/>
      <c r="J897" s="52"/>
      <c r="K897" s="52"/>
      <c r="L897" s="52"/>
      <c r="M897" s="52"/>
      <c r="N897" s="52"/>
      <c r="O897" s="52"/>
      <c r="P897" s="52"/>
      <c r="Q897" s="52"/>
      <c r="R897" s="52"/>
      <c r="S897" s="52"/>
      <c r="T897" s="52"/>
      <c r="U897" s="52"/>
      <c r="V897" s="52"/>
      <c r="W897" s="52"/>
      <c r="X897" s="52"/>
      <c r="Y897" s="52"/>
      <c r="Z897" s="52"/>
    </row>
    <row r="898" spans="1:26" ht="15.75" customHeight="1">
      <c r="A898" s="52"/>
      <c r="B898" s="154"/>
      <c r="C898" s="52"/>
      <c r="D898" s="52"/>
      <c r="E898" s="53"/>
      <c r="F898" s="52"/>
      <c r="G898" s="52"/>
      <c r="H898" s="52"/>
      <c r="I898" s="52"/>
      <c r="J898" s="52"/>
      <c r="K898" s="52"/>
      <c r="L898" s="52"/>
      <c r="M898" s="52"/>
      <c r="N898" s="52"/>
      <c r="O898" s="52"/>
      <c r="P898" s="52"/>
      <c r="Q898" s="52"/>
      <c r="R898" s="52"/>
      <c r="S898" s="52"/>
      <c r="T898" s="52"/>
      <c r="U898" s="52"/>
      <c r="V898" s="52"/>
      <c r="W898" s="52"/>
      <c r="X898" s="52"/>
      <c r="Y898" s="52"/>
      <c r="Z898" s="52"/>
    </row>
    <row r="899" spans="1:26" ht="15.75" customHeight="1">
      <c r="A899" s="52"/>
      <c r="B899" s="154"/>
      <c r="C899" s="52"/>
      <c r="D899" s="52"/>
      <c r="E899" s="53"/>
      <c r="F899" s="52"/>
      <c r="G899" s="52"/>
      <c r="H899" s="52"/>
      <c r="I899" s="52"/>
      <c r="J899" s="52"/>
      <c r="K899" s="52"/>
      <c r="L899" s="52"/>
      <c r="M899" s="52"/>
      <c r="N899" s="52"/>
      <c r="O899" s="52"/>
      <c r="P899" s="52"/>
      <c r="Q899" s="52"/>
      <c r="R899" s="52"/>
      <c r="S899" s="52"/>
      <c r="T899" s="52"/>
      <c r="U899" s="52"/>
      <c r="V899" s="52"/>
      <c r="W899" s="52"/>
      <c r="X899" s="52"/>
      <c r="Y899" s="52"/>
      <c r="Z899" s="52"/>
    </row>
    <row r="900" spans="1:26" ht="15.75" customHeight="1">
      <c r="A900" s="52"/>
      <c r="B900" s="154"/>
      <c r="C900" s="52"/>
      <c r="D900" s="52"/>
      <c r="E900" s="53"/>
      <c r="F900" s="52"/>
      <c r="G900" s="52"/>
      <c r="H900" s="52"/>
      <c r="I900" s="52"/>
      <c r="J900" s="52"/>
      <c r="K900" s="52"/>
      <c r="L900" s="52"/>
      <c r="M900" s="52"/>
      <c r="N900" s="52"/>
      <c r="O900" s="52"/>
      <c r="P900" s="52"/>
      <c r="Q900" s="52"/>
      <c r="R900" s="52"/>
      <c r="S900" s="52"/>
      <c r="T900" s="52"/>
      <c r="U900" s="52"/>
      <c r="V900" s="52"/>
      <c r="W900" s="52"/>
      <c r="X900" s="52"/>
      <c r="Y900" s="52"/>
      <c r="Z900" s="52"/>
    </row>
    <row r="901" spans="1:26" ht="15.75" customHeight="1">
      <c r="A901" s="52"/>
      <c r="B901" s="154"/>
      <c r="C901" s="52"/>
      <c r="D901" s="52"/>
      <c r="E901" s="53"/>
      <c r="F901" s="52"/>
      <c r="G901" s="52"/>
      <c r="H901" s="52"/>
      <c r="I901" s="52"/>
      <c r="J901" s="52"/>
      <c r="K901" s="52"/>
      <c r="L901" s="52"/>
      <c r="M901" s="52"/>
      <c r="N901" s="52"/>
      <c r="O901" s="52"/>
      <c r="P901" s="52"/>
      <c r="Q901" s="52"/>
      <c r="R901" s="52"/>
      <c r="S901" s="52"/>
      <c r="T901" s="52"/>
      <c r="U901" s="52"/>
      <c r="V901" s="52"/>
      <c r="W901" s="52"/>
      <c r="X901" s="52"/>
      <c r="Y901" s="52"/>
      <c r="Z901" s="52"/>
    </row>
    <row r="902" spans="1:26" ht="15.75" customHeight="1">
      <c r="A902" s="52"/>
      <c r="B902" s="154"/>
      <c r="C902" s="52"/>
      <c r="D902" s="52"/>
      <c r="E902" s="53"/>
      <c r="F902" s="52"/>
      <c r="G902" s="52"/>
      <c r="H902" s="52"/>
      <c r="I902" s="52"/>
      <c r="J902" s="52"/>
      <c r="K902" s="52"/>
      <c r="L902" s="52"/>
      <c r="M902" s="52"/>
      <c r="N902" s="52"/>
      <c r="O902" s="52"/>
      <c r="P902" s="52"/>
      <c r="Q902" s="52"/>
      <c r="R902" s="52"/>
      <c r="S902" s="52"/>
      <c r="T902" s="52"/>
      <c r="U902" s="52"/>
      <c r="V902" s="52"/>
      <c r="W902" s="52"/>
      <c r="X902" s="52"/>
      <c r="Y902" s="52"/>
      <c r="Z902" s="52"/>
    </row>
    <row r="903" spans="1:26" ht="15.75" customHeight="1">
      <c r="A903" s="52"/>
      <c r="B903" s="154"/>
      <c r="C903" s="52"/>
      <c r="D903" s="52"/>
      <c r="E903" s="53"/>
      <c r="F903" s="52"/>
      <c r="G903" s="52"/>
      <c r="H903" s="52"/>
      <c r="I903" s="52"/>
      <c r="J903" s="52"/>
      <c r="K903" s="52"/>
      <c r="L903" s="52"/>
      <c r="M903" s="52"/>
      <c r="N903" s="52"/>
      <c r="O903" s="52"/>
      <c r="P903" s="52"/>
      <c r="Q903" s="52"/>
      <c r="R903" s="52"/>
      <c r="S903" s="52"/>
      <c r="T903" s="52"/>
      <c r="U903" s="52"/>
      <c r="V903" s="52"/>
      <c r="W903" s="52"/>
      <c r="X903" s="52"/>
      <c r="Y903" s="52"/>
      <c r="Z903" s="52"/>
    </row>
    <row r="904" spans="1:26" ht="15.75" customHeight="1">
      <c r="A904" s="52"/>
      <c r="B904" s="154"/>
      <c r="C904" s="52"/>
      <c r="D904" s="52"/>
      <c r="E904" s="53"/>
      <c r="F904" s="52"/>
      <c r="G904" s="52"/>
      <c r="H904" s="52"/>
      <c r="I904" s="52"/>
      <c r="J904" s="52"/>
      <c r="K904" s="52"/>
      <c r="L904" s="52"/>
      <c r="M904" s="52"/>
      <c r="N904" s="52"/>
      <c r="O904" s="52"/>
      <c r="P904" s="52"/>
      <c r="Q904" s="52"/>
      <c r="R904" s="52"/>
      <c r="S904" s="52"/>
      <c r="T904" s="52"/>
      <c r="U904" s="52"/>
      <c r="V904" s="52"/>
      <c r="W904" s="52"/>
      <c r="X904" s="52"/>
      <c r="Y904" s="52"/>
      <c r="Z904" s="52"/>
    </row>
    <row r="905" spans="1:26" ht="15.75" customHeight="1">
      <c r="A905" s="52"/>
      <c r="B905" s="154"/>
      <c r="C905" s="52"/>
      <c r="D905" s="52"/>
      <c r="E905" s="53"/>
      <c r="F905" s="52"/>
      <c r="G905" s="52"/>
      <c r="H905" s="52"/>
      <c r="I905" s="52"/>
      <c r="J905" s="52"/>
      <c r="K905" s="52"/>
      <c r="L905" s="52"/>
      <c r="M905" s="52"/>
      <c r="N905" s="52"/>
      <c r="O905" s="52"/>
      <c r="P905" s="52"/>
      <c r="Q905" s="52"/>
      <c r="R905" s="52"/>
      <c r="S905" s="52"/>
      <c r="T905" s="52"/>
      <c r="U905" s="52"/>
      <c r="V905" s="52"/>
      <c r="W905" s="52"/>
      <c r="X905" s="52"/>
      <c r="Y905" s="52"/>
      <c r="Z905" s="52"/>
    </row>
    <row r="906" spans="1:26" ht="15.75" customHeight="1">
      <c r="A906" s="52"/>
      <c r="B906" s="154"/>
      <c r="C906" s="52"/>
      <c r="D906" s="52"/>
      <c r="E906" s="53"/>
      <c r="F906" s="52"/>
      <c r="G906" s="52"/>
      <c r="H906" s="52"/>
      <c r="I906" s="52"/>
      <c r="J906" s="52"/>
      <c r="K906" s="52"/>
      <c r="L906" s="52"/>
      <c r="M906" s="52"/>
      <c r="N906" s="52"/>
      <c r="O906" s="52"/>
      <c r="P906" s="52"/>
      <c r="Q906" s="52"/>
      <c r="R906" s="52"/>
      <c r="S906" s="52"/>
      <c r="T906" s="52"/>
      <c r="U906" s="52"/>
      <c r="V906" s="52"/>
      <c r="W906" s="52"/>
      <c r="X906" s="52"/>
      <c r="Y906" s="52"/>
      <c r="Z906" s="52"/>
    </row>
    <row r="907" spans="1:26" ht="15.75" customHeight="1">
      <c r="A907" s="52"/>
      <c r="B907" s="154"/>
      <c r="C907" s="52"/>
      <c r="D907" s="52"/>
      <c r="E907" s="53"/>
      <c r="F907" s="52"/>
      <c r="G907" s="52"/>
      <c r="H907" s="52"/>
      <c r="I907" s="52"/>
      <c r="J907" s="52"/>
      <c r="K907" s="52"/>
      <c r="L907" s="52"/>
      <c r="M907" s="52"/>
      <c r="N907" s="52"/>
      <c r="O907" s="52"/>
      <c r="P907" s="52"/>
      <c r="Q907" s="52"/>
      <c r="R907" s="52"/>
      <c r="S907" s="52"/>
      <c r="T907" s="52"/>
      <c r="U907" s="52"/>
      <c r="V907" s="52"/>
      <c r="W907" s="52"/>
      <c r="X907" s="52"/>
      <c r="Y907" s="52"/>
      <c r="Z907" s="52"/>
    </row>
    <row r="908" spans="1:26" ht="15.75" customHeight="1">
      <c r="A908" s="52"/>
      <c r="B908" s="154"/>
      <c r="C908" s="52"/>
      <c r="D908" s="52"/>
      <c r="E908" s="53"/>
      <c r="F908" s="52"/>
      <c r="G908" s="52"/>
      <c r="H908" s="52"/>
      <c r="I908" s="52"/>
      <c r="J908" s="52"/>
      <c r="K908" s="52"/>
      <c r="L908" s="52"/>
      <c r="M908" s="52"/>
      <c r="N908" s="52"/>
      <c r="O908" s="52"/>
      <c r="P908" s="52"/>
      <c r="Q908" s="52"/>
      <c r="R908" s="52"/>
      <c r="S908" s="52"/>
      <c r="T908" s="52"/>
      <c r="U908" s="52"/>
      <c r="V908" s="52"/>
      <c r="W908" s="52"/>
      <c r="X908" s="52"/>
      <c r="Y908" s="52"/>
      <c r="Z908" s="52"/>
    </row>
    <row r="909" spans="1:26" ht="15.75" customHeight="1">
      <c r="A909" s="52"/>
      <c r="B909" s="154"/>
      <c r="C909" s="52"/>
      <c r="D909" s="52"/>
      <c r="E909" s="53"/>
      <c r="F909" s="52"/>
      <c r="G909" s="52"/>
      <c r="H909" s="52"/>
      <c r="I909" s="52"/>
      <c r="J909" s="52"/>
      <c r="K909" s="52"/>
      <c r="L909" s="52"/>
      <c r="M909" s="52"/>
      <c r="N909" s="52"/>
      <c r="O909" s="52"/>
      <c r="P909" s="52"/>
      <c r="Q909" s="52"/>
      <c r="R909" s="52"/>
      <c r="S909" s="52"/>
      <c r="T909" s="52"/>
      <c r="U909" s="52"/>
      <c r="V909" s="52"/>
      <c r="W909" s="52"/>
      <c r="X909" s="52"/>
      <c r="Y909" s="52"/>
      <c r="Z909" s="52"/>
    </row>
    <row r="910" spans="1:26" ht="15.75" customHeight="1">
      <c r="A910" s="52"/>
      <c r="B910" s="154"/>
      <c r="C910" s="52"/>
      <c r="D910" s="52"/>
      <c r="E910" s="53"/>
      <c r="F910" s="52"/>
      <c r="G910" s="52"/>
      <c r="H910" s="52"/>
      <c r="I910" s="52"/>
      <c r="J910" s="52"/>
      <c r="K910" s="52"/>
      <c r="L910" s="52"/>
      <c r="M910" s="52"/>
      <c r="N910" s="52"/>
      <c r="O910" s="52"/>
      <c r="P910" s="52"/>
      <c r="Q910" s="52"/>
      <c r="R910" s="52"/>
      <c r="S910" s="52"/>
      <c r="T910" s="52"/>
      <c r="U910" s="52"/>
      <c r="V910" s="52"/>
      <c r="W910" s="52"/>
      <c r="X910" s="52"/>
      <c r="Y910" s="52"/>
      <c r="Z910" s="52"/>
    </row>
    <row r="911" spans="1:26" ht="15.75" customHeight="1">
      <c r="A911" s="52"/>
      <c r="B911" s="154"/>
      <c r="C911" s="52"/>
      <c r="D911" s="52"/>
      <c r="E911" s="53"/>
      <c r="F911" s="52"/>
      <c r="G911" s="52"/>
      <c r="H911" s="52"/>
      <c r="I911" s="52"/>
      <c r="J911" s="52"/>
      <c r="K911" s="52"/>
      <c r="L911" s="52"/>
      <c r="M911" s="52"/>
      <c r="N911" s="52"/>
      <c r="O911" s="52"/>
      <c r="P911" s="52"/>
      <c r="Q911" s="52"/>
      <c r="R911" s="52"/>
      <c r="S911" s="52"/>
      <c r="T911" s="52"/>
      <c r="U911" s="52"/>
      <c r="V911" s="52"/>
      <c r="W911" s="52"/>
      <c r="X911" s="52"/>
      <c r="Y911" s="52"/>
      <c r="Z911" s="52"/>
    </row>
    <row r="912" spans="1:26" ht="15.75" customHeight="1">
      <c r="A912" s="52"/>
      <c r="B912" s="154"/>
      <c r="C912" s="52"/>
      <c r="D912" s="52"/>
      <c r="E912" s="53"/>
      <c r="F912" s="52"/>
      <c r="G912" s="52"/>
      <c r="H912" s="52"/>
      <c r="I912" s="52"/>
      <c r="J912" s="52"/>
      <c r="K912" s="52"/>
      <c r="L912" s="52"/>
      <c r="M912" s="52"/>
      <c r="N912" s="52"/>
      <c r="O912" s="52"/>
      <c r="P912" s="52"/>
      <c r="Q912" s="52"/>
      <c r="R912" s="52"/>
      <c r="S912" s="52"/>
      <c r="T912" s="52"/>
      <c r="U912" s="52"/>
      <c r="V912" s="52"/>
      <c r="W912" s="52"/>
      <c r="X912" s="52"/>
      <c r="Y912" s="52"/>
      <c r="Z912" s="52"/>
    </row>
    <row r="913" spans="1:26" ht="15.75" customHeight="1">
      <c r="A913" s="52"/>
      <c r="B913" s="154"/>
      <c r="C913" s="52"/>
      <c r="D913" s="52"/>
      <c r="E913" s="53"/>
      <c r="F913" s="52"/>
      <c r="G913" s="52"/>
      <c r="H913" s="52"/>
      <c r="I913" s="52"/>
      <c r="J913" s="52"/>
      <c r="K913" s="52"/>
      <c r="L913" s="52"/>
      <c r="M913" s="52"/>
      <c r="N913" s="52"/>
      <c r="O913" s="52"/>
      <c r="P913" s="52"/>
      <c r="Q913" s="52"/>
      <c r="R913" s="52"/>
      <c r="S913" s="52"/>
      <c r="T913" s="52"/>
      <c r="U913" s="52"/>
      <c r="V913" s="52"/>
      <c r="W913" s="52"/>
      <c r="X913" s="52"/>
      <c r="Y913" s="52"/>
      <c r="Z913" s="52"/>
    </row>
    <row r="914" spans="1:26" ht="15.75" customHeight="1">
      <c r="A914" s="52"/>
      <c r="B914" s="154"/>
      <c r="C914" s="52"/>
      <c r="D914" s="52"/>
      <c r="E914" s="53"/>
      <c r="F914" s="52"/>
      <c r="G914" s="52"/>
      <c r="H914" s="52"/>
      <c r="I914" s="52"/>
      <c r="J914" s="52"/>
      <c r="K914" s="52"/>
      <c r="L914" s="52"/>
      <c r="M914" s="52"/>
      <c r="N914" s="52"/>
      <c r="O914" s="52"/>
      <c r="P914" s="52"/>
      <c r="Q914" s="52"/>
      <c r="R914" s="52"/>
      <c r="S914" s="52"/>
      <c r="T914" s="52"/>
      <c r="U914" s="52"/>
      <c r="V914" s="52"/>
      <c r="W914" s="52"/>
      <c r="X914" s="52"/>
      <c r="Y914" s="52"/>
      <c r="Z914" s="52"/>
    </row>
    <row r="915" spans="1:26" ht="15.75" customHeight="1">
      <c r="A915" s="52"/>
      <c r="B915" s="154"/>
      <c r="C915" s="52"/>
      <c r="D915" s="52"/>
      <c r="E915" s="53"/>
      <c r="F915" s="52"/>
      <c r="G915" s="52"/>
      <c r="H915" s="52"/>
      <c r="I915" s="52"/>
      <c r="J915" s="52"/>
      <c r="K915" s="52"/>
      <c r="L915" s="52"/>
      <c r="M915" s="52"/>
      <c r="N915" s="52"/>
      <c r="O915" s="52"/>
      <c r="P915" s="52"/>
      <c r="Q915" s="52"/>
      <c r="R915" s="52"/>
      <c r="S915" s="52"/>
      <c r="T915" s="52"/>
      <c r="U915" s="52"/>
      <c r="V915" s="52"/>
      <c r="W915" s="52"/>
      <c r="X915" s="52"/>
      <c r="Y915" s="52"/>
      <c r="Z915" s="52"/>
    </row>
    <row r="916" spans="1:26" ht="15.75" customHeight="1">
      <c r="A916" s="52"/>
      <c r="B916" s="154"/>
      <c r="C916" s="52"/>
      <c r="D916" s="52"/>
      <c r="E916" s="53"/>
      <c r="F916" s="52"/>
      <c r="G916" s="52"/>
      <c r="H916" s="52"/>
      <c r="I916" s="52"/>
      <c r="J916" s="52"/>
      <c r="K916" s="52"/>
      <c r="L916" s="52"/>
      <c r="M916" s="52"/>
      <c r="N916" s="52"/>
      <c r="O916" s="52"/>
      <c r="P916" s="52"/>
      <c r="Q916" s="52"/>
      <c r="R916" s="52"/>
      <c r="S916" s="52"/>
      <c r="T916" s="52"/>
      <c r="U916" s="52"/>
      <c r="V916" s="52"/>
      <c r="W916" s="52"/>
      <c r="X916" s="52"/>
      <c r="Y916" s="52"/>
      <c r="Z916" s="52"/>
    </row>
    <row r="917" spans="1:26" ht="15.75" customHeight="1">
      <c r="A917" s="52"/>
      <c r="B917" s="154"/>
      <c r="C917" s="52"/>
      <c r="D917" s="52"/>
      <c r="E917" s="53"/>
      <c r="F917" s="52"/>
      <c r="G917" s="52"/>
      <c r="H917" s="52"/>
      <c r="I917" s="52"/>
      <c r="J917" s="52"/>
      <c r="K917" s="52"/>
      <c r="L917" s="52"/>
      <c r="M917" s="52"/>
      <c r="N917" s="52"/>
      <c r="O917" s="52"/>
      <c r="P917" s="52"/>
      <c r="Q917" s="52"/>
      <c r="R917" s="52"/>
      <c r="S917" s="52"/>
      <c r="T917" s="52"/>
      <c r="U917" s="52"/>
      <c r="V917" s="52"/>
      <c r="W917" s="52"/>
      <c r="X917" s="52"/>
      <c r="Y917" s="52"/>
      <c r="Z917" s="52"/>
    </row>
    <row r="918" spans="1:26" ht="15.75" customHeight="1">
      <c r="A918" s="52"/>
      <c r="B918" s="154"/>
      <c r="C918" s="52"/>
      <c r="D918" s="52"/>
      <c r="E918" s="53"/>
      <c r="F918" s="52"/>
      <c r="G918" s="52"/>
      <c r="H918" s="52"/>
      <c r="I918" s="52"/>
      <c r="J918" s="52"/>
      <c r="K918" s="52"/>
      <c r="L918" s="52"/>
      <c r="M918" s="52"/>
      <c r="N918" s="52"/>
      <c r="O918" s="52"/>
      <c r="P918" s="52"/>
      <c r="Q918" s="52"/>
      <c r="R918" s="52"/>
      <c r="S918" s="52"/>
      <c r="T918" s="52"/>
      <c r="U918" s="52"/>
      <c r="V918" s="52"/>
      <c r="W918" s="52"/>
      <c r="X918" s="52"/>
      <c r="Y918" s="52"/>
      <c r="Z918" s="52"/>
    </row>
    <row r="919" spans="1:26" ht="15.75" customHeight="1">
      <c r="A919" s="52"/>
      <c r="B919" s="154"/>
      <c r="C919" s="52"/>
      <c r="D919" s="52"/>
      <c r="E919" s="53"/>
      <c r="F919" s="52"/>
      <c r="G919" s="52"/>
      <c r="H919" s="52"/>
      <c r="I919" s="52"/>
      <c r="J919" s="52"/>
      <c r="K919" s="52"/>
      <c r="L919" s="52"/>
      <c r="M919" s="52"/>
      <c r="N919" s="52"/>
      <c r="O919" s="52"/>
      <c r="P919" s="52"/>
      <c r="Q919" s="52"/>
      <c r="R919" s="52"/>
      <c r="S919" s="52"/>
      <c r="T919" s="52"/>
      <c r="U919" s="52"/>
      <c r="V919" s="52"/>
      <c r="W919" s="52"/>
      <c r="X919" s="52"/>
      <c r="Y919" s="52"/>
      <c r="Z919" s="52"/>
    </row>
    <row r="920" spans="1:26" ht="15.75" customHeight="1">
      <c r="A920" s="52"/>
      <c r="B920" s="154"/>
      <c r="C920" s="52"/>
      <c r="D920" s="52"/>
      <c r="E920" s="53"/>
      <c r="F920" s="52"/>
      <c r="G920" s="52"/>
      <c r="H920" s="52"/>
      <c r="I920" s="52"/>
      <c r="J920" s="52"/>
      <c r="K920" s="52"/>
      <c r="L920" s="52"/>
      <c r="M920" s="52"/>
      <c r="N920" s="52"/>
      <c r="O920" s="52"/>
      <c r="P920" s="52"/>
      <c r="Q920" s="52"/>
      <c r="R920" s="52"/>
      <c r="S920" s="52"/>
      <c r="T920" s="52"/>
      <c r="U920" s="52"/>
      <c r="V920" s="52"/>
      <c r="W920" s="52"/>
      <c r="X920" s="52"/>
      <c r="Y920" s="52"/>
      <c r="Z920" s="52"/>
    </row>
    <row r="921" spans="1:26" ht="15.75" customHeight="1">
      <c r="A921" s="52"/>
      <c r="B921" s="154"/>
      <c r="C921" s="52"/>
      <c r="D921" s="52"/>
      <c r="E921" s="53"/>
      <c r="F921" s="52"/>
      <c r="G921" s="52"/>
      <c r="H921" s="52"/>
      <c r="I921" s="52"/>
      <c r="J921" s="52"/>
      <c r="K921" s="52"/>
      <c r="L921" s="52"/>
      <c r="M921" s="52"/>
      <c r="N921" s="52"/>
      <c r="O921" s="52"/>
      <c r="P921" s="52"/>
      <c r="Q921" s="52"/>
      <c r="R921" s="52"/>
      <c r="S921" s="52"/>
      <c r="T921" s="52"/>
      <c r="U921" s="52"/>
      <c r="V921" s="52"/>
      <c r="W921" s="52"/>
      <c r="X921" s="52"/>
      <c r="Y921" s="52"/>
      <c r="Z921" s="52"/>
    </row>
    <row r="922" spans="1:26" ht="15.75" customHeight="1">
      <c r="A922" s="52"/>
      <c r="B922" s="154"/>
      <c r="C922" s="52"/>
      <c r="D922" s="52"/>
      <c r="E922" s="53"/>
      <c r="F922" s="52"/>
      <c r="G922" s="52"/>
      <c r="H922" s="52"/>
      <c r="I922" s="52"/>
      <c r="J922" s="52"/>
      <c r="K922" s="52"/>
      <c r="L922" s="52"/>
      <c r="M922" s="52"/>
      <c r="N922" s="52"/>
      <c r="O922" s="52"/>
      <c r="P922" s="52"/>
      <c r="Q922" s="52"/>
      <c r="R922" s="52"/>
      <c r="S922" s="52"/>
      <c r="T922" s="52"/>
      <c r="U922" s="52"/>
      <c r="V922" s="52"/>
      <c r="W922" s="52"/>
      <c r="X922" s="52"/>
      <c r="Y922" s="52"/>
      <c r="Z922" s="52"/>
    </row>
    <row r="923" spans="1:26" ht="15.75" customHeight="1">
      <c r="A923" s="52"/>
      <c r="B923" s="154"/>
      <c r="C923" s="52"/>
      <c r="D923" s="52"/>
      <c r="E923" s="53"/>
      <c r="F923" s="52"/>
      <c r="G923" s="52"/>
      <c r="H923" s="52"/>
      <c r="I923" s="52"/>
      <c r="J923" s="52"/>
      <c r="K923" s="52"/>
      <c r="L923" s="52"/>
      <c r="M923" s="52"/>
      <c r="N923" s="52"/>
      <c r="O923" s="52"/>
      <c r="P923" s="52"/>
      <c r="Q923" s="52"/>
      <c r="R923" s="52"/>
      <c r="S923" s="52"/>
      <c r="T923" s="52"/>
      <c r="U923" s="52"/>
      <c r="V923" s="52"/>
      <c r="W923" s="52"/>
      <c r="X923" s="52"/>
      <c r="Y923" s="52"/>
      <c r="Z923" s="52"/>
    </row>
    <row r="924" spans="1:26" ht="15.75" customHeight="1">
      <c r="A924" s="52"/>
      <c r="B924" s="154"/>
      <c r="C924" s="52"/>
      <c r="D924" s="52"/>
      <c r="E924" s="53"/>
      <c r="F924" s="52"/>
      <c r="G924" s="52"/>
      <c r="H924" s="52"/>
      <c r="I924" s="52"/>
      <c r="J924" s="52"/>
      <c r="K924" s="52"/>
      <c r="L924" s="52"/>
      <c r="M924" s="52"/>
      <c r="N924" s="52"/>
      <c r="O924" s="52"/>
      <c r="P924" s="52"/>
      <c r="Q924" s="52"/>
      <c r="R924" s="52"/>
      <c r="S924" s="52"/>
      <c r="T924" s="52"/>
      <c r="U924" s="52"/>
      <c r="V924" s="52"/>
      <c r="W924" s="52"/>
      <c r="X924" s="52"/>
      <c r="Y924" s="52"/>
      <c r="Z924" s="52"/>
    </row>
    <row r="925" spans="1:26" ht="15.75" customHeight="1">
      <c r="A925" s="52"/>
      <c r="B925" s="154"/>
      <c r="C925" s="52"/>
      <c r="D925" s="52"/>
      <c r="E925" s="53"/>
      <c r="F925" s="52"/>
      <c r="G925" s="52"/>
      <c r="H925" s="52"/>
      <c r="I925" s="52"/>
      <c r="J925" s="52"/>
      <c r="K925" s="52"/>
      <c r="L925" s="52"/>
      <c r="M925" s="52"/>
      <c r="N925" s="52"/>
      <c r="O925" s="52"/>
      <c r="P925" s="52"/>
      <c r="Q925" s="52"/>
      <c r="R925" s="52"/>
      <c r="S925" s="52"/>
      <c r="T925" s="52"/>
      <c r="U925" s="52"/>
      <c r="V925" s="52"/>
      <c r="W925" s="52"/>
      <c r="X925" s="52"/>
      <c r="Y925" s="52"/>
      <c r="Z925" s="52"/>
    </row>
    <row r="926" spans="1:26" ht="15.75" customHeight="1">
      <c r="A926" s="52"/>
      <c r="B926" s="154"/>
      <c r="C926" s="52"/>
      <c r="D926" s="52"/>
      <c r="E926" s="53"/>
      <c r="F926" s="52"/>
      <c r="G926" s="52"/>
      <c r="H926" s="52"/>
      <c r="I926" s="52"/>
      <c r="J926" s="52"/>
      <c r="K926" s="52"/>
      <c r="L926" s="52"/>
      <c r="M926" s="52"/>
      <c r="N926" s="52"/>
      <c r="O926" s="52"/>
      <c r="P926" s="52"/>
      <c r="Q926" s="52"/>
      <c r="R926" s="52"/>
      <c r="S926" s="52"/>
      <c r="T926" s="52"/>
      <c r="U926" s="52"/>
      <c r="V926" s="52"/>
      <c r="W926" s="52"/>
      <c r="X926" s="52"/>
      <c r="Y926" s="52"/>
      <c r="Z926" s="52"/>
    </row>
    <row r="927" spans="1:26" ht="15.75" customHeight="1">
      <c r="A927" s="52"/>
      <c r="B927" s="154"/>
      <c r="C927" s="52"/>
      <c r="D927" s="52"/>
      <c r="E927" s="53"/>
      <c r="F927" s="52"/>
      <c r="G927" s="52"/>
      <c r="H927" s="52"/>
      <c r="I927" s="52"/>
      <c r="J927" s="52"/>
      <c r="K927" s="52"/>
      <c r="L927" s="52"/>
      <c r="M927" s="52"/>
      <c r="N927" s="52"/>
      <c r="O927" s="52"/>
      <c r="P927" s="52"/>
      <c r="Q927" s="52"/>
      <c r="R927" s="52"/>
      <c r="S927" s="52"/>
      <c r="T927" s="52"/>
      <c r="U927" s="52"/>
      <c r="V927" s="52"/>
      <c r="W927" s="52"/>
      <c r="X927" s="52"/>
      <c r="Y927" s="52"/>
      <c r="Z927" s="52"/>
    </row>
    <row r="928" spans="1:26" ht="15.75" customHeight="1">
      <c r="A928" s="52"/>
      <c r="B928" s="154"/>
      <c r="C928" s="52"/>
      <c r="D928" s="52"/>
      <c r="E928" s="53"/>
      <c r="F928" s="52"/>
      <c r="G928" s="52"/>
      <c r="H928" s="52"/>
      <c r="I928" s="52"/>
      <c r="J928" s="52"/>
      <c r="K928" s="52"/>
      <c r="L928" s="52"/>
      <c r="M928" s="52"/>
      <c r="N928" s="52"/>
      <c r="O928" s="52"/>
      <c r="P928" s="52"/>
      <c r="Q928" s="52"/>
      <c r="R928" s="52"/>
      <c r="S928" s="52"/>
      <c r="T928" s="52"/>
      <c r="U928" s="52"/>
      <c r="V928" s="52"/>
      <c r="W928" s="52"/>
      <c r="X928" s="52"/>
      <c r="Y928" s="52"/>
      <c r="Z928" s="52"/>
    </row>
    <row r="929" spans="1:26" ht="15.75" customHeight="1">
      <c r="A929" s="52"/>
      <c r="B929" s="154"/>
      <c r="C929" s="52"/>
      <c r="D929" s="52"/>
      <c r="E929" s="53"/>
      <c r="F929" s="52"/>
      <c r="G929" s="52"/>
      <c r="H929" s="52"/>
      <c r="I929" s="52"/>
      <c r="J929" s="52"/>
      <c r="K929" s="52"/>
      <c r="L929" s="52"/>
      <c r="M929" s="52"/>
      <c r="N929" s="52"/>
      <c r="O929" s="52"/>
      <c r="P929" s="52"/>
      <c r="Q929" s="52"/>
      <c r="R929" s="52"/>
      <c r="S929" s="52"/>
      <c r="T929" s="52"/>
      <c r="U929" s="52"/>
      <c r="V929" s="52"/>
      <c r="W929" s="52"/>
      <c r="X929" s="52"/>
      <c r="Y929" s="52"/>
      <c r="Z929" s="52"/>
    </row>
    <row r="930" spans="1:26" ht="15.75" customHeight="1">
      <c r="A930" s="52"/>
      <c r="B930" s="154"/>
      <c r="C930" s="52"/>
      <c r="D930" s="52"/>
      <c r="E930" s="53"/>
      <c r="F930" s="52"/>
      <c r="G930" s="52"/>
      <c r="H930" s="52"/>
      <c r="I930" s="52"/>
      <c r="J930" s="52"/>
      <c r="K930" s="52"/>
      <c r="L930" s="52"/>
      <c r="M930" s="52"/>
      <c r="N930" s="52"/>
      <c r="O930" s="52"/>
      <c r="P930" s="52"/>
      <c r="Q930" s="52"/>
      <c r="R930" s="52"/>
      <c r="S930" s="52"/>
      <c r="T930" s="52"/>
      <c r="U930" s="52"/>
      <c r="V930" s="52"/>
      <c r="W930" s="52"/>
      <c r="X930" s="52"/>
      <c r="Y930" s="52"/>
      <c r="Z930" s="52"/>
    </row>
    <row r="931" spans="1:26" ht="15.75" customHeight="1">
      <c r="A931" s="52"/>
      <c r="B931" s="154"/>
      <c r="C931" s="52"/>
      <c r="D931" s="52"/>
      <c r="E931" s="53"/>
      <c r="F931" s="52"/>
      <c r="G931" s="52"/>
      <c r="H931" s="52"/>
      <c r="I931" s="52"/>
      <c r="J931" s="52"/>
      <c r="K931" s="52"/>
      <c r="L931" s="52"/>
      <c r="M931" s="52"/>
      <c r="N931" s="52"/>
      <c r="O931" s="52"/>
      <c r="P931" s="52"/>
      <c r="Q931" s="52"/>
      <c r="R931" s="52"/>
      <c r="S931" s="52"/>
      <c r="T931" s="52"/>
      <c r="U931" s="52"/>
      <c r="V931" s="52"/>
      <c r="W931" s="52"/>
      <c r="X931" s="52"/>
      <c r="Y931" s="52"/>
      <c r="Z931" s="52"/>
    </row>
    <row r="932" spans="1:26" ht="15.75" customHeight="1">
      <c r="A932" s="52"/>
      <c r="B932" s="154"/>
      <c r="C932" s="52"/>
      <c r="D932" s="52"/>
      <c r="E932" s="53"/>
      <c r="F932" s="52"/>
      <c r="G932" s="52"/>
      <c r="H932" s="52"/>
      <c r="I932" s="52"/>
      <c r="J932" s="52"/>
      <c r="K932" s="52"/>
      <c r="L932" s="52"/>
      <c r="M932" s="52"/>
      <c r="N932" s="52"/>
      <c r="O932" s="52"/>
      <c r="P932" s="52"/>
      <c r="Q932" s="52"/>
      <c r="R932" s="52"/>
      <c r="S932" s="52"/>
      <c r="T932" s="52"/>
      <c r="U932" s="52"/>
      <c r="V932" s="52"/>
      <c r="W932" s="52"/>
      <c r="X932" s="52"/>
      <c r="Y932" s="52"/>
      <c r="Z932" s="52"/>
    </row>
    <row r="933" spans="1:26" ht="15.75" customHeight="1">
      <c r="A933" s="52"/>
      <c r="B933" s="154"/>
      <c r="C933" s="52"/>
      <c r="D933" s="52"/>
      <c r="E933" s="53"/>
      <c r="F933" s="52"/>
      <c r="G933" s="52"/>
      <c r="H933" s="52"/>
      <c r="I933" s="52"/>
      <c r="J933" s="52"/>
      <c r="K933" s="52"/>
      <c r="L933" s="52"/>
      <c r="M933" s="52"/>
      <c r="N933" s="52"/>
      <c r="O933" s="52"/>
      <c r="P933" s="52"/>
      <c r="Q933" s="52"/>
      <c r="R933" s="52"/>
      <c r="S933" s="52"/>
      <c r="T933" s="52"/>
      <c r="U933" s="52"/>
      <c r="V933" s="52"/>
      <c r="W933" s="52"/>
      <c r="X933" s="52"/>
      <c r="Y933" s="52"/>
      <c r="Z933" s="52"/>
    </row>
    <row r="934" spans="1:26" ht="15.75" customHeight="1">
      <c r="A934" s="52"/>
      <c r="B934" s="154"/>
      <c r="C934" s="52"/>
      <c r="D934" s="52"/>
      <c r="E934" s="53"/>
      <c r="F934" s="52"/>
      <c r="G934" s="52"/>
      <c r="H934" s="52"/>
      <c r="I934" s="52"/>
      <c r="J934" s="52"/>
      <c r="K934" s="52"/>
      <c r="L934" s="52"/>
      <c r="M934" s="52"/>
      <c r="N934" s="52"/>
      <c r="O934" s="52"/>
      <c r="P934" s="52"/>
      <c r="Q934" s="52"/>
      <c r="R934" s="52"/>
      <c r="S934" s="52"/>
      <c r="T934" s="52"/>
      <c r="U934" s="52"/>
      <c r="V934" s="52"/>
      <c r="W934" s="52"/>
      <c r="X934" s="52"/>
      <c r="Y934" s="52"/>
      <c r="Z934" s="52"/>
    </row>
    <row r="935" spans="1:26" ht="15.75" customHeight="1">
      <c r="A935" s="52"/>
      <c r="B935" s="154"/>
      <c r="C935" s="52"/>
      <c r="D935" s="52"/>
      <c r="E935" s="53"/>
      <c r="F935" s="52"/>
      <c r="G935" s="52"/>
      <c r="H935" s="52"/>
      <c r="I935" s="52"/>
      <c r="J935" s="52"/>
      <c r="K935" s="52"/>
      <c r="L935" s="52"/>
      <c r="M935" s="52"/>
      <c r="N935" s="52"/>
      <c r="O935" s="52"/>
      <c r="P935" s="52"/>
      <c r="Q935" s="52"/>
      <c r="R935" s="52"/>
      <c r="S935" s="52"/>
      <c r="T935" s="52"/>
      <c r="U935" s="52"/>
      <c r="V935" s="52"/>
      <c r="W935" s="52"/>
      <c r="X935" s="52"/>
      <c r="Y935" s="52"/>
      <c r="Z935" s="52"/>
    </row>
    <row r="936" spans="1:26" ht="15.75" customHeight="1">
      <c r="A936" s="52"/>
      <c r="B936" s="154"/>
      <c r="C936" s="52"/>
      <c r="D936" s="52"/>
      <c r="E936" s="53"/>
      <c r="F936" s="52"/>
      <c r="G936" s="52"/>
      <c r="H936" s="52"/>
      <c r="I936" s="52"/>
      <c r="J936" s="52"/>
      <c r="K936" s="52"/>
      <c r="L936" s="52"/>
      <c r="M936" s="52"/>
      <c r="N936" s="52"/>
      <c r="O936" s="52"/>
      <c r="P936" s="52"/>
      <c r="Q936" s="52"/>
      <c r="R936" s="52"/>
      <c r="S936" s="52"/>
      <c r="T936" s="52"/>
      <c r="U936" s="52"/>
      <c r="V936" s="52"/>
      <c r="W936" s="52"/>
      <c r="X936" s="52"/>
      <c r="Y936" s="52"/>
      <c r="Z936" s="52"/>
    </row>
    <row r="937" spans="1:26" ht="15.75" customHeight="1">
      <c r="A937" s="52"/>
      <c r="B937" s="154"/>
      <c r="C937" s="52"/>
      <c r="D937" s="52"/>
      <c r="E937" s="53"/>
      <c r="F937" s="52"/>
      <c r="G937" s="52"/>
      <c r="H937" s="52"/>
      <c r="I937" s="52"/>
      <c r="J937" s="52"/>
      <c r="K937" s="52"/>
      <c r="L937" s="52"/>
      <c r="M937" s="52"/>
      <c r="N937" s="52"/>
      <c r="O937" s="52"/>
      <c r="P937" s="52"/>
      <c r="Q937" s="52"/>
      <c r="R937" s="52"/>
      <c r="S937" s="52"/>
      <c r="T937" s="52"/>
      <c r="U937" s="52"/>
      <c r="V937" s="52"/>
      <c r="W937" s="52"/>
      <c r="X937" s="52"/>
      <c r="Y937" s="52"/>
      <c r="Z937" s="52"/>
    </row>
    <row r="938" spans="1:26" ht="15.75" customHeight="1">
      <c r="A938" s="52"/>
      <c r="B938" s="154"/>
      <c r="C938" s="52"/>
      <c r="D938" s="52"/>
      <c r="E938" s="53"/>
      <c r="F938" s="52"/>
      <c r="G938" s="52"/>
      <c r="H938" s="52"/>
      <c r="I938" s="52"/>
      <c r="J938" s="52"/>
      <c r="K938" s="52"/>
      <c r="L938" s="52"/>
      <c r="M938" s="52"/>
      <c r="N938" s="52"/>
      <c r="O938" s="52"/>
      <c r="P938" s="52"/>
      <c r="Q938" s="52"/>
      <c r="R938" s="52"/>
      <c r="S938" s="52"/>
      <c r="T938" s="52"/>
      <c r="U938" s="52"/>
      <c r="V938" s="52"/>
      <c r="W938" s="52"/>
      <c r="X938" s="52"/>
      <c r="Y938" s="52"/>
      <c r="Z938" s="52"/>
    </row>
    <row r="939" spans="1:26" ht="15.75" customHeight="1">
      <c r="A939" s="52"/>
      <c r="B939" s="154"/>
      <c r="C939" s="52"/>
      <c r="D939" s="52"/>
      <c r="E939" s="53"/>
      <c r="F939" s="52"/>
      <c r="G939" s="52"/>
      <c r="H939" s="52"/>
      <c r="I939" s="52"/>
      <c r="J939" s="52"/>
      <c r="K939" s="52"/>
      <c r="L939" s="52"/>
      <c r="M939" s="52"/>
      <c r="N939" s="52"/>
      <c r="O939" s="52"/>
      <c r="P939" s="52"/>
      <c r="Q939" s="52"/>
      <c r="R939" s="52"/>
      <c r="S939" s="52"/>
      <c r="T939" s="52"/>
      <c r="U939" s="52"/>
      <c r="V939" s="52"/>
      <c r="W939" s="52"/>
      <c r="X939" s="52"/>
      <c r="Y939" s="52"/>
      <c r="Z939" s="52"/>
    </row>
    <row r="940" spans="1:26" ht="15.75" customHeight="1">
      <c r="A940" s="52"/>
      <c r="B940" s="154"/>
      <c r="C940" s="52"/>
      <c r="D940" s="52"/>
      <c r="E940" s="53"/>
      <c r="F940" s="52"/>
      <c r="G940" s="52"/>
      <c r="H940" s="52"/>
      <c r="I940" s="52"/>
      <c r="J940" s="52"/>
      <c r="K940" s="52"/>
      <c r="L940" s="52"/>
      <c r="M940" s="52"/>
      <c r="N940" s="52"/>
      <c r="O940" s="52"/>
      <c r="P940" s="52"/>
      <c r="Q940" s="52"/>
      <c r="R940" s="52"/>
      <c r="S940" s="52"/>
      <c r="T940" s="52"/>
      <c r="U940" s="52"/>
      <c r="V940" s="52"/>
      <c r="W940" s="52"/>
      <c r="X940" s="52"/>
      <c r="Y940" s="52"/>
      <c r="Z940" s="52"/>
    </row>
    <row r="941" spans="1:26" ht="15.75" customHeight="1">
      <c r="A941" s="52"/>
      <c r="B941" s="154"/>
      <c r="C941" s="52"/>
      <c r="D941" s="52"/>
      <c r="E941" s="53"/>
      <c r="F941" s="52"/>
      <c r="G941" s="52"/>
      <c r="H941" s="52"/>
      <c r="I941" s="52"/>
      <c r="J941" s="52"/>
      <c r="K941" s="52"/>
      <c r="L941" s="52"/>
      <c r="M941" s="52"/>
      <c r="N941" s="52"/>
      <c r="O941" s="52"/>
      <c r="P941" s="52"/>
      <c r="Q941" s="52"/>
      <c r="R941" s="52"/>
      <c r="S941" s="52"/>
      <c r="T941" s="52"/>
      <c r="U941" s="52"/>
      <c r="V941" s="52"/>
      <c r="W941" s="52"/>
      <c r="X941" s="52"/>
      <c r="Y941" s="52"/>
      <c r="Z941" s="52"/>
    </row>
    <row r="942" spans="1:26" ht="15.75" customHeight="1">
      <c r="A942" s="52"/>
      <c r="B942" s="154"/>
      <c r="C942" s="52"/>
      <c r="D942" s="52"/>
      <c r="E942" s="53"/>
      <c r="F942" s="52"/>
      <c r="G942" s="52"/>
      <c r="H942" s="52"/>
      <c r="I942" s="52"/>
      <c r="J942" s="52"/>
      <c r="K942" s="52"/>
      <c r="L942" s="52"/>
      <c r="M942" s="52"/>
      <c r="N942" s="52"/>
      <c r="O942" s="52"/>
      <c r="P942" s="52"/>
      <c r="Q942" s="52"/>
      <c r="R942" s="52"/>
      <c r="S942" s="52"/>
      <c r="T942" s="52"/>
      <c r="U942" s="52"/>
      <c r="V942" s="52"/>
      <c r="W942" s="52"/>
      <c r="X942" s="52"/>
      <c r="Y942" s="52"/>
      <c r="Z942" s="52"/>
    </row>
    <row r="943" spans="1:26" ht="15.75" customHeight="1">
      <c r="A943" s="52"/>
      <c r="B943" s="154"/>
      <c r="C943" s="52"/>
      <c r="D943" s="52"/>
      <c r="E943" s="53"/>
      <c r="F943" s="52"/>
      <c r="G943" s="52"/>
      <c r="H943" s="52"/>
      <c r="I943" s="52"/>
      <c r="J943" s="52"/>
      <c r="K943" s="52"/>
      <c r="L943" s="52"/>
      <c r="M943" s="52"/>
      <c r="N943" s="52"/>
      <c r="O943" s="52"/>
      <c r="P943" s="52"/>
      <c r="Q943" s="52"/>
      <c r="R943" s="52"/>
      <c r="S943" s="52"/>
      <c r="T943" s="52"/>
      <c r="U943" s="52"/>
      <c r="V943" s="52"/>
      <c r="W943" s="52"/>
      <c r="X943" s="52"/>
      <c r="Y943" s="52"/>
      <c r="Z943" s="52"/>
    </row>
    <row r="944" spans="1:26" ht="15.75" customHeight="1">
      <c r="A944" s="52"/>
      <c r="B944" s="154"/>
      <c r="C944" s="52"/>
      <c r="D944" s="52"/>
      <c r="E944" s="53"/>
      <c r="F944" s="52"/>
      <c r="G944" s="52"/>
      <c r="H944" s="52"/>
      <c r="I944" s="52"/>
      <c r="J944" s="52"/>
      <c r="K944" s="52"/>
      <c r="L944" s="52"/>
      <c r="M944" s="52"/>
      <c r="N944" s="52"/>
      <c r="O944" s="52"/>
      <c r="P944" s="52"/>
      <c r="Q944" s="52"/>
      <c r="R944" s="52"/>
      <c r="S944" s="52"/>
      <c r="T944" s="52"/>
      <c r="U944" s="52"/>
      <c r="V944" s="52"/>
      <c r="W944" s="52"/>
      <c r="X944" s="52"/>
      <c r="Y944" s="52"/>
      <c r="Z944" s="52"/>
    </row>
    <row r="945" spans="1:26" ht="15.75" customHeight="1">
      <c r="A945" s="52"/>
      <c r="B945" s="154"/>
      <c r="C945" s="52"/>
      <c r="D945" s="52"/>
      <c r="E945" s="53"/>
      <c r="F945" s="52"/>
      <c r="G945" s="52"/>
      <c r="H945" s="52"/>
      <c r="I945" s="52"/>
      <c r="J945" s="52"/>
      <c r="K945" s="52"/>
      <c r="L945" s="52"/>
      <c r="M945" s="52"/>
      <c r="N945" s="52"/>
      <c r="O945" s="52"/>
      <c r="P945" s="52"/>
      <c r="Q945" s="52"/>
      <c r="R945" s="52"/>
      <c r="S945" s="52"/>
      <c r="T945" s="52"/>
      <c r="U945" s="52"/>
      <c r="V945" s="52"/>
      <c r="W945" s="52"/>
      <c r="X945" s="52"/>
      <c r="Y945" s="52"/>
      <c r="Z945" s="52"/>
    </row>
    <row r="946" spans="1:26" ht="15.75" customHeight="1">
      <c r="A946" s="52"/>
      <c r="B946" s="154"/>
      <c r="C946" s="52"/>
      <c r="D946" s="52"/>
      <c r="E946" s="53"/>
      <c r="F946" s="52"/>
      <c r="G946" s="52"/>
      <c r="H946" s="52"/>
      <c r="I946" s="52"/>
      <c r="J946" s="52"/>
      <c r="K946" s="52"/>
      <c r="L946" s="52"/>
      <c r="M946" s="52"/>
      <c r="N946" s="52"/>
      <c r="O946" s="52"/>
      <c r="P946" s="52"/>
      <c r="Q946" s="52"/>
      <c r="R946" s="52"/>
      <c r="S946" s="52"/>
      <c r="T946" s="52"/>
      <c r="U946" s="52"/>
      <c r="V946" s="52"/>
      <c r="W946" s="52"/>
      <c r="X946" s="52"/>
      <c r="Y946" s="52"/>
      <c r="Z946" s="52"/>
    </row>
    <row r="947" spans="1:26" ht="15.75" customHeight="1">
      <c r="A947" s="52"/>
      <c r="B947" s="154"/>
      <c r="C947" s="52"/>
      <c r="D947" s="52"/>
      <c r="E947" s="53"/>
      <c r="F947" s="52"/>
      <c r="G947" s="52"/>
      <c r="H947" s="52"/>
      <c r="I947" s="52"/>
      <c r="J947" s="52"/>
      <c r="K947" s="52"/>
      <c r="L947" s="52"/>
      <c r="M947" s="52"/>
      <c r="N947" s="52"/>
      <c r="O947" s="52"/>
      <c r="P947" s="52"/>
      <c r="Q947" s="52"/>
      <c r="R947" s="52"/>
      <c r="S947" s="52"/>
      <c r="T947" s="52"/>
      <c r="U947" s="52"/>
      <c r="V947" s="52"/>
      <c r="W947" s="52"/>
      <c r="X947" s="52"/>
      <c r="Y947" s="52"/>
      <c r="Z947" s="52"/>
    </row>
    <row r="948" spans="1:26" ht="15.75" customHeight="1">
      <c r="A948" s="52"/>
      <c r="B948" s="154"/>
      <c r="C948" s="52"/>
      <c r="D948" s="52"/>
      <c r="E948" s="53"/>
      <c r="F948" s="52"/>
      <c r="G948" s="52"/>
      <c r="H948" s="52"/>
      <c r="I948" s="52"/>
      <c r="J948" s="52"/>
      <c r="K948" s="52"/>
      <c r="L948" s="52"/>
      <c r="M948" s="52"/>
      <c r="N948" s="52"/>
      <c r="O948" s="52"/>
      <c r="P948" s="52"/>
      <c r="Q948" s="52"/>
      <c r="R948" s="52"/>
      <c r="S948" s="52"/>
      <c r="T948" s="52"/>
      <c r="U948" s="52"/>
      <c r="V948" s="52"/>
      <c r="W948" s="52"/>
      <c r="X948" s="52"/>
      <c r="Y948" s="52"/>
      <c r="Z948" s="52"/>
    </row>
    <row r="949" spans="1:26" ht="15.75" customHeight="1">
      <c r="A949" s="52"/>
      <c r="B949" s="154"/>
      <c r="C949" s="52"/>
      <c r="D949" s="52"/>
      <c r="E949" s="53"/>
      <c r="F949" s="52"/>
      <c r="G949" s="52"/>
      <c r="H949" s="52"/>
      <c r="I949" s="52"/>
      <c r="J949" s="52"/>
      <c r="K949" s="52"/>
      <c r="L949" s="52"/>
      <c r="M949" s="52"/>
      <c r="N949" s="52"/>
      <c r="O949" s="52"/>
      <c r="P949" s="52"/>
      <c r="Q949" s="52"/>
      <c r="R949" s="52"/>
      <c r="S949" s="52"/>
      <c r="T949" s="52"/>
      <c r="U949" s="52"/>
      <c r="V949" s="52"/>
      <c r="W949" s="52"/>
      <c r="X949" s="52"/>
      <c r="Y949" s="52"/>
      <c r="Z949" s="52"/>
    </row>
    <row r="950" spans="1:26" ht="15.75" customHeight="1">
      <c r="A950" s="52"/>
      <c r="B950" s="154"/>
      <c r="C950" s="52"/>
      <c r="D950" s="52"/>
      <c r="E950" s="53"/>
      <c r="F950" s="52"/>
      <c r="G950" s="52"/>
      <c r="H950" s="52"/>
      <c r="I950" s="52"/>
      <c r="J950" s="52"/>
      <c r="K950" s="52"/>
      <c r="L950" s="52"/>
      <c r="M950" s="52"/>
      <c r="N950" s="52"/>
      <c r="O950" s="52"/>
      <c r="P950" s="52"/>
      <c r="Q950" s="52"/>
      <c r="R950" s="52"/>
      <c r="S950" s="52"/>
      <c r="T950" s="52"/>
      <c r="U950" s="52"/>
      <c r="V950" s="52"/>
      <c r="W950" s="52"/>
      <c r="X950" s="52"/>
      <c r="Y950" s="52"/>
      <c r="Z950" s="52"/>
    </row>
    <row r="951" spans="1:26" ht="15.75" customHeight="1">
      <c r="A951" s="52"/>
      <c r="B951" s="154"/>
      <c r="C951" s="52"/>
      <c r="D951" s="52"/>
      <c r="E951" s="53"/>
      <c r="F951" s="52"/>
      <c r="G951" s="52"/>
      <c r="H951" s="52"/>
      <c r="I951" s="52"/>
      <c r="J951" s="52"/>
      <c r="K951" s="52"/>
      <c r="L951" s="52"/>
      <c r="M951" s="52"/>
      <c r="N951" s="52"/>
      <c r="O951" s="52"/>
      <c r="P951" s="52"/>
      <c r="Q951" s="52"/>
      <c r="R951" s="52"/>
      <c r="S951" s="52"/>
      <c r="T951" s="52"/>
      <c r="U951" s="52"/>
      <c r="V951" s="52"/>
      <c r="W951" s="52"/>
      <c r="X951" s="52"/>
      <c r="Y951" s="52"/>
      <c r="Z951" s="52"/>
    </row>
    <row r="952" spans="1:26" ht="15.75" customHeight="1">
      <c r="A952" s="52"/>
      <c r="B952" s="154"/>
      <c r="C952" s="52"/>
      <c r="D952" s="52"/>
      <c r="E952" s="53"/>
      <c r="F952" s="52"/>
      <c r="G952" s="52"/>
      <c r="H952" s="52"/>
      <c r="I952" s="52"/>
      <c r="J952" s="52"/>
      <c r="K952" s="52"/>
      <c r="L952" s="52"/>
      <c r="M952" s="52"/>
      <c r="N952" s="52"/>
      <c r="O952" s="52"/>
      <c r="P952" s="52"/>
      <c r="Q952" s="52"/>
      <c r="R952" s="52"/>
      <c r="S952" s="52"/>
      <c r="T952" s="52"/>
      <c r="U952" s="52"/>
      <c r="V952" s="52"/>
      <c r="W952" s="52"/>
      <c r="X952" s="52"/>
      <c r="Y952" s="52"/>
      <c r="Z952" s="52"/>
    </row>
    <row r="953" spans="1:26" ht="15.75" customHeight="1">
      <c r="A953" s="52"/>
      <c r="B953" s="154"/>
      <c r="C953" s="52"/>
      <c r="D953" s="52"/>
      <c r="E953" s="53"/>
      <c r="F953" s="52"/>
      <c r="G953" s="52"/>
      <c r="H953" s="52"/>
      <c r="I953" s="52"/>
      <c r="J953" s="52"/>
      <c r="K953" s="52"/>
      <c r="L953" s="52"/>
      <c r="M953" s="52"/>
      <c r="N953" s="52"/>
      <c r="O953" s="52"/>
      <c r="P953" s="52"/>
      <c r="Q953" s="52"/>
      <c r="R953" s="52"/>
      <c r="S953" s="52"/>
      <c r="T953" s="52"/>
      <c r="U953" s="52"/>
      <c r="V953" s="52"/>
      <c r="W953" s="52"/>
      <c r="X953" s="52"/>
      <c r="Y953" s="52"/>
      <c r="Z953" s="52"/>
    </row>
    <row r="954" spans="1:26" ht="15.75" customHeight="1">
      <c r="A954" s="52"/>
      <c r="B954" s="154"/>
      <c r="C954" s="52"/>
      <c r="D954" s="52"/>
      <c r="E954" s="53"/>
      <c r="F954" s="52"/>
      <c r="G954" s="52"/>
      <c r="H954" s="52"/>
      <c r="I954" s="52"/>
      <c r="J954" s="52"/>
      <c r="K954" s="52"/>
      <c r="L954" s="52"/>
      <c r="M954" s="52"/>
      <c r="N954" s="52"/>
      <c r="O954" s="52"/>
      <c r="P954" s="52"/>
      <c r="Q954" s="52"/>
      <c r="R954" s="52"/>
      <c r="S954" s="52"/>
      <c r="T954" s="52"/>
      <c r="U954" s="52"/>
      <c r="V954" s="52"/>
      <c r="W954" s="52"/>
      <c r="X954" s="52"/>
      <c r="Y954" s="52"/>
      <c r="Z954" s="52"/>
    </row>
    <row r="955" spans="1:26" ht="15.75" customHeight="1">
      <c r="A955" s="52"/>
      <c r="B955" s="154"/>
      <c r="C955" s="52"/>
      <c r="D955" s="52"/>
      <c r="E955" s="53"/>
      <c r="F955" s="52"/>
      <c r="G955" s="52"/>
      <c r="H955" s="52"/>
      <c r="I955" s="52"/>
      <c r="J955" s="52"/>
      <c r="K955" s="52"/>
      <c r="L955" s="52"/>
      <c r="M955" s="52"/>
      <c r="N955" s="52"/>
      <c r="O955" s="52"/>
      <c r="P955" s="52"/>
      <c r="Q955" s="52"/>
      <c r="R955" s="52"/>
      <c r="S955" s="52"/>
      <c r="T955" s="52"/>
      <c r="U955" s="52"/>
      <c r="V955" s="52"/>
      <c r="W955" s="52"/>
      <c r="X955" s="52"/>
      <c r="Y955" s="52"/>
      <c r="Z955" s="52"/>
    </row>
    <row r="956" spans="1:26" ht="15.75" customHeight="1">
      <c r="A956" s="52"/>
      <c r="B956" s="154"/>
      <c r="C956" s="52"/>
      <c r="D956" s="52"/>
      <c r="E956" s="53"/>
      <c r="F956" s="52"/>
      <c r="G956" s="52"/>
      <c r="H956" s="52"/>
      <c r="I956" s="52"/>
      <c r="J956" s="52"/>
      <c r="K956" s="52"/>
      <c r="L956" s="52"/>
      <c r="M956" s="52"/>
      <c r="N956" s="52"/>
      <c r="O956" s="52"/>
      <c r="P956" s="52"/>
      <c r="Q956" s="52"/>
      <c r="R956" s="52"/>
      <c r="S956" s="52"/>
      <c r="T956" s="52"/>
      <c r="U956" s="52"/>
      <c r="V956" s="52"/>
      <c r="W956" s="52"/>
      <c r="X956" s="52"/>
      <c r="Y956" s="52"/>
      <c r="Z956" s="52"/>
    </row>
    <row r="957" spans="1:26" ht="15.75" customHeight="1">
      <c r="A957" s="52"/>
      <c r="B957" s="154"/>
      <c r="C957" s="52"/>
      <c r="D957" s="52"/>
      <c r="E957" s="53"/>
      <c r="F957" s="52"/>
      <c r="G957" s="52"/>
      <c r="H957" s="52"/>
      <c r="I957" s="52"/>
      <c r="J957" s="52"/>
      <c r="K957" s="52"/>
      <c r="L957" s="52"/>
      <c r="M957" s="52"/>
      <c r="N957" s="52"/>
      <c r="O957" s="52"/>
      <c r="P957" s="52"/>
      <c r="Q957" s="52"/>
      <c r="R957" s="52"/>
      <c r="S957" s="52"/>
      <c r="T957" s="52"/>
      <c r="U957" s="52"/>
      <c r="V957" s="52"/>
      <c r="W957" s="52"/>
      <c r="X957" s="52"/>
      <c r="Y957" s="52"/>
      <c r="Z957" s="52"/>
    </row>
    <row r="958" spans="1:26" ht="15.75" customHeight="1">
      <c r="A958" s="52"/>
      <c r="B958" s="154"/>
      <c r="C958" s="52"/>
      <c r="D958" s="52"/>
      <c r="E958" s="53"/>
      <c r="F958" s="52"/>
      <c r="G958" s="52"/>
      <c r="H958" s="52"/>
      <c r="I958" s="52"/>
      <c r="J958" s="52"/>
      <c r="K958" s="52"/>
      <c r="L958" s="52"/>
      <c r="M958" s="52"/>
      <c r="N958" s="52"/>
      <c r="O958" s="52"/>
      <c r="P958" s="52"/>
      <c r="Q958" s="52"/>
      <c r="R958" s="52"/>
      <c r="S958" s="52"/>
      <c r="T958" s="52"/>
      <c r="U958" s="52"/>
      <c r="V958" s="52"/>
      <c r="W958" s="52"/>
      <c r="X958" s="52"/>
      <c r="Y958" s="52"/>
      <c r="Z958" s="52"/>
    </row>
    <row r="959" spans="1:26" ht="15.75" customHeight="1">
      <c r="A959" s="52"/>
      <c r="B959" s="154"/>
      <c r="C959" s="52"/>
      <c r="D959" s="52"/>
      <c r="E959" s="53"/>
      <c r="F959" s="52"/>
      <c r="G959" s="52"/>
      <c r="H959" s="52"/>
      <c r="I959" s="52"/>
      <c r="J959" s="52"/>
      <c r="K959" s="52"/>
      <c r="L959" s="52"/>
      <c r="M959" s="52"/>
      <c r="N959" s="52"/>
      <c r="O959" s="52"/>
      <c r="P959" s="52"/>
      <c r="Q959" s="52"/>
      <c r="R959" s="52"/>
      <c r="S959" s="52"/>
      <c r="T959" s="52"/>
      <c r="U959" s="52"/>
      <c r="V959" s="52"/>
      <c r="W959" s="52"/>
      <c r="X959" s="52"/>
      <c r="Y959" s="52"/>
      <c r="Z959" s="52"/>
    </row>
    <row r="960" spans="1:26" ht="15.75" customHeight="1">
      <c r="A960" s="52"/>
      <c r="B960" s="154"/>
      <c r="C960" s="52"/>
      <c r="D960" s="52"/>
      <c r="E960" s="53"/>
      <c r="F960" s="52"/>
      <c r="G960" s="52"/>
      <c r="H960" s="52"/>
      <c r="I960" s="52"/>
      <c r="J960" s="52"/>
      <c r="K960" s="52"/>
      <c r="L960" s="52"/>
      <c r="M960" s="52"/>
      <c r="N960" s="52"/>
      <c r="O960" s="52"/>
      <c r="P960" s="52"/>
      <c r="Q960" s="52"/>
      <c r="R960" s="52"/>
      <c r="S960" s="52"/>
      <c r="T960" s="52"/>
      <c r="U960" s="52"/>
      <c r="V960" s="52"/>
      <c r="W960" s="52"/>
      <c r="X960" s="52"/>
      <c r="Y960" s="52"/>
      <c r="Z960" s="52"/>
    </row>
    <row r="961" spans="1:26" ht="15.75" customHeight="1">
      <c r="A961" s="52"/>
      <c r="B961" s="154"/>
      <c r="C961" s="52"/>
      <c r="D961" s="52"/>
      <c r="E961" s="53"/>
      <c r="F961" s="52"/>
      <c r="G961" s="52"/>
      <c r="H961" s="52"/>
      <c r="I961" s="52"/>
      <c r="J961" s="52"/>
      <c r="K961" s="52"/>
      <c r="L961" s="52"/>
      <c r="M961" s="52"/>
      <c r="N961" s="52"/>
      <c r="O961" s="52"/>
      <c r="P961" s="52"/>
      <c r="Q961" s="52"/>
      <c r="R961" s="52"/>
      <c r="S961" s="52"/>
      <c r="T961" s="52"/>
      <c r="U961" s="52"/>
      <c r="V961" s="52"/>
      <c r="W961" s="52"/>
      <c r="X961" s="52"/>
      <c r="Y961" s="52"/>
      <c r="Z961" s="52"/>
    </row>
    <row r="962" spans="1:26" ht="15.75" customHeight="1">
      <c r="A962" s="52"/>
      <c r="B962" s="154"/>
      <c r="C962" s="52"/>
      <c r="D962" s="52"/>
      <c r="E962" s="53"/>
      <c r="F962" s="52"/>
      <c r="G962" s="52"/>
      <c r="H962" s="52"/>
      <c r="I962" s="52"/>
      <c r="J962" s="52"/>
      <c r="K962" s="52"/>
      <c r="L962" s="52"/>
      <c r="M962" s="52"/>
      <c r="N962" s="52"/>
      <c r="O962" s="52"/>
      <c r="P962" s="52"/>
      <c r="Q962" s="52"/>
      <c r="R962" s="52"/>
      <c r="S962" s="52"/>
      <c r="T962" s="52"/>
      <c r="U962" s="52"/>
      <c r="V962" s="52"/>
      <c r="W962" s="52"/>
      <c r="X962" s="52"/>
      <c r="Y962" s="52"/>
      <c r="Z962" s="52"/>
    </row>
    <row r="963" spans="1:26" ht="15.75" customHeight="1">
      <c r="A963" s="52"/>
      <c r="B963" s="154"/>
      <c r="C963" s="52"/>
      <c r="D963" s="52"/>
      <c r="E963" s="53"/>
      <c r="F963" s="52"/>
      <c r="G963" s="52"/>
      <c r="H963" s="52"/>
      <c r="I963" s="52"/>
      <c r="J963" s="52"/>
      <c r="K963" s="52"/>
      <c r="L963" s="52"/>
      <c r="M963" s="52"/>
      <c r="N963" s="52"/>
      <c r="O963" s="52"/>
      <c r="P963" s="52"/>
      <c r="Q963" s="52"/>
      <c r="R963" s="52"/>
      <c r="S963" s="52"/>
      <c r="T963" s="52"/>
      <c r="U963" s="52"/>
      <c r="V963" s="52"/>
      <c r="W963" s="52"/>
      <c r="X963" s="52"/>
      <c r="Y963" s="52"/>
      <c r="Z963" s="52"/>
    </row>
    <row r="964" spans="1:26" ht="15.75" customHeight="1">
      <c r="A964" s="52"/>
      <c r="B964" s="154"/>
      <c r="C964" s="52"/>
      <c r="D964" s="52"/>
      <c r="E964" s="53"/>
      <c r="F964" s="52"/>
      <c r="G964" s="52"/>
      <c r="H964" s="52"/>
      <c r="I964" s="52"/>
      <c r="J964" s="52"/>
      <c r="K964" s="52"/>
      <c r="L964" s="52"/>
      <c r="M964" s="52"/>
      <c r="N964" s="52"/>
      <c r="O964" s="52"/>
      <c r="P964" s="52"/>
      <c r="Q964" s="52"/>
      <c r="R964" s="52"/>
      <c r="S964" s="52"/>
      <c r="T964" s="52"/>
      <c r="U964" s="52"/>
      <c r="V964" s="52"/>
      <c r="W964" s="52"/>
      <c r="X964" s="52"/>
      <c r="Y964" s="52"/>
      <c r="Z964" s="52"/>
    </row>
    <row r="965" spans="1:26" ht="15.75" customHeight="1">
      <c r="A965" s="52"/>
      <c r="B965" s="154"/>
      <c r="C965" s="52"/>
      <c r="D965" s="52"/>
      <c r="E965" s="53"/>
      <c r="F965" s="52"/>
      <c r="G965" s="52"/>
      <c r="H965" s="52"/>
      <c r="I965" s="52"/>
      <c r="J965" s="52"/>
      <c r="K965" s="52"/>
      <c r="L965" s="52"/>
      <c r="M965" s="52"/>
      <c r="N965" s="52"/>
      <c r="O965" s="52"/>
      <c r="P965" s="52"/>
      <c r="Q965" s="52"/>
      <c r="R965" s="52"/>
      <c r="S965" s="52"/>
      <c r="T965" s="52"/>
      <c r="U965" s="52"/>
      <c r="V965" s="52"/>
      <c r="W965" s="52"/>
      <c r="X965" s="52"/>
      <c r="Y965" s="52"/>
      <c r="Z965" s="52"/>
    </row>
    <row r="966" spans="1:26" ht="15.75" customHeight="1">
      <c r="A966" s="52"/>
      <c r="B966" s="154"/>
      <c r="C966" s="52"/>
      <c r="D966" s="52"/>
      <c r="E966" s="53"/>
      <c r="F966" s="52"/>
      <c r="G966" s="52"/>
      <c r="H966" s="52"/>
      <c r="I966" s="52"/>
      <c r="J966" s="52"/>
      <c r="K966" s="52"/>
      <c r="L966" s="52"/>
      <c r="M966" s="52"/>
      <c r="N966" s="52"/>
      <c r="O966" s="52"/>
      <c r="P966" s="52"/>
      <c r="Q966" s="52"/>
      <c r="R966" s="52"/>
      <c r="S966" s="52"/>
      <c r="T966" s="52"/>
      <c r="U966" s="52"/>
      <c r="V966" s="52"/>
      <c r="W966" s="52"/>
      <c r="X966" s="52"/>
      <c r="Y966" s="52"/>
      <c r="Z966" s="52"/>
    </row>
    <row r="967" spans="1:26" ht="15.75" customHeight="1">
      <c r="A967" s="52"/>
      <c r="B967" s="154"/>
      <c r="C967" s="52"/>
      <c r="D967" s="52"/>
      <c r="E967" s="53"/>
      <c r="F967" s="52"/>
      <c r="G967" s="52"/>
      <c r="H967" s="52"/>
      <c r="I967" s="52"/>
      <c r="J967" s="52"/>
      <c r="K967" s="52"/>
      <c r="L967" s="52"/>
      <c r="M967" s="52"/>
      <c r="N967" s="52"/>
      <c r="O967" s="52"/>
      <c r="P967" s="52"/>
      <c r="Q967" s="52"/>
      <c r="R967" s="52"/>
      <c r="S967" s="52"/>
      <c r="T967" s="52"/>
      <c r="U967" s="52"/>
      <c r="V967" s="52"/>
      <c r="W967" s="52"/>
      <c r="X967" s="52"/>
      <c r="Y967" s="52"/>
      <c r="Z967" s="52"/>
    </row>
    <row r="968" spans="1:26" ht="15.75" customHeight="1">
      <c r="A968" s="52"/>
      <c r="B968" s="154"/>
      <c r="C968" s="52"/>
      <c r="D968" s="52"/>
      <c r="E968" s="53"/>
      <c r="F968" s="52"/>
      <c r="G968" s="52"/>
      <c r="H968" s="52"/>
      <c r="I968" s="52"/>
      <c r="J968" s="52"/>
      <c r="K968" s="52"/>
      <c r="L968" s="52"/>
      <c r="M968" s="52"/>
      <c r="N968" s="52"/>
      <c r="O968" s="52"/>
      <c r="P968" s="52"/>
      <c r="Q968" s="52"/>
      <c r="R968" s="52"/>
      <c r="S968" s="52"/>
      <c r="T968" s="52"/>
      <c r="U968" s="52"/>
      <c r="V968" s="52"/>
      <c r="W968" s="52"/>
      <c r="X968" s="52"/>
      <c r="Y968" s="52"/>
      <c r="Z968" s="52"/>
    </row>
    <row r="969" spans="1:26" ht="15.75" customHeight="1">
      <c r="A969" s="52"/>
      <c r="B969" s="154"/>
      <c r="C969" s="52"/>
      <c r="D969" s="52"/>
      <c r="E969" s="53"/>
      <c r="F969" s="52"/>
      <c r="G969" s="52"/>
      <c r="H969" s="52"/>
      <c r="I969" s="52"/>
      <c r="J969" s="52"/>
      <c r="K969" s="52"/>
      <c r="L969" s="52"/>
      <c r="M969" s="52"/>
      <c r="N969" s="52"/>
      <c r="O969" s="52"/>
      <c r="P969" s="52"/>
      <c r="Q969" s="52"/>
      <c r="R969" s="52"/>
      <c r="S969" s="52"/>
      <c r="T969" s="52"/>
      <c r="U969" s="52"/>
      <c r="V969" s="52"/>
      <c r="W969" s="52"/>
      <c r="X969" s="52"/>
      <c r="Y969" s="52"/>
      <c r="Z969" s="52"/>
    </row>
    <row r="970" spans="1:26" ht="15.75" customHeight="1">
      <c r="A970" s="52"/>
      <c r="B970" s="154"/>
      <c r="C970" s="52"/>
      <c r="D970" s="52"/>
      <c r="E970" s="53"/>
      <c r="F970" s="52"/>
      <c r="G970" s="52"/>
      <c r="H970" s="52"/>
      <c r="I970" s="52"/>
      <c r="J970" s="52"/>
      <c r="K970" s="52"/>
      <c r="L970" s="52"/>
      <c r="M970" s="52"/>
      <c r="N970" s="52"/>
      <c r="O970" s="52"/>
      <c r="P970" s="52"/>
      <c r="Q970" s="52"/>
      <c r="R970" s="52"/>
      <c r="S970" s="52"/>
      <c r="T970" s="52"/>
      <c r="U970" s="52"/>
      <c r="V970" s="52"/>
      <c r="W970" s="52"/>
      <c r="X970" s="52"/>
      <c r="Y970" s="52"/>
      <c r="Z970" s="52"/>
    </row>
    <row r="971" spans="1:26" ht="15.75" customHeight="1">
      <c r="A971" s="52"/>
      <c r="B971" s="154"/>
      <c r="C971" s="52"/>
      <c r="D971" s="52"/>
      <c r="E971" s="53"/>
      <c r="F971" s="52"/>
      <c r="G971" s="52"/>
      <c r="H971" s="52"/>
      <c r="I971" s="52"/>
      <c r="J971" s="52"/>
      <c r="K971" s="52"/>
      <c r="L971" s="52"/>
      <c r="M971" s="52"/>
      <c r="N971" s="52"/>
      <c r="O971" s="52"/>
      <c r="P971" s="52"/>
      <c r="Q971" s="52"/>
      <c r="R971" s="52"/>
      <c r="S971" s="52"/>
      <c r="T971" s="52"/>
      <c r="U971" s="52"/>
      <c r="V971" s="52"/>
      <c r="W971" s="52"/>
      <c r="X971" s="52"/>
      <c r="Y971" s="52"/>
      <c r="Z971" s="52"/>
    </row>
    <row r="972" spans="1:26" ht="15.75" customHeight="1">
      <c r="A972" s="52"/>
      <c r="B972" s="154"/>
      <c r="C972" s="52"/>
      <c r="D972" s="52"/>
      <c r="E972" s="53"/>
      <c r="F972" s="52"/>
      <c r="G972" s="52"/>
      <c r="H972" s="52"/>
      <c r="I972" s="52"/>
      <c r="J972" s="52"/>
      <c r="K972" s="52"/>
      <c r="L972" s="52"/>
      <c r="M972" s="52"/>
      <c r="N972" s="52"/>
      <c r="O972" s="52"/>
      <c r="P972" s="52"/>
      <c r="Q972" s="52"/>
      <c r="R972" s="52"/>
      <c r="S972" s="52"/>
      <c r="T972" s="52"/>
      <c r="U972" s="52"/>
      <c r="V972" s="52"/>
      <c r="W972" s="52"/>
      <c r="X972" s="52"/>
      <c r="Y972" s="52"/>
      <c r="Z972" s="52"/>
    </row>
    <row r="973" spans="1:26" ht="15.75" customHeight="1">
      <c r="A973" s="52"/>
      <c r="B973" s="154"/>
      <c r="C973" s="52"/>
      <c r="D973" s="52"/>
      <c r="E973" s="53"/>
      <c r="F973" s="52"/>
      <c r="G973" s="52"/>
      <c r="H973" s="52"/>
      <c r="I973" s="52"/>
      <c r="J973" s="52"/>
      <c r="K973" s="52"/>
      <c r="L973" s="52"/>
      <c r="M973" s="52"/>
      <c r="N973" s="52"/>
      <c r="O973" s="52"/>
      <c r="P973" s="52"/>
      <c r="Q973" s="52"/>
      <c r="R973" s="52"/>
      <c r="S973" s="52"/>
      <c r="T973" s="52"/>
      <c r="U973" s="52"/>
      <c r="V973" s="52"/>
      <c r="W973" s="52"/>
      <c r="X973" s="52"/>
      <c r="Y973" s="52"/>
      <c r="Z973" s="52"/>
    </row>
    <row r="974" spans="1:26" ht="15.75" customHeight="1">
      <c r="A974" s="52"/>
      <c r="B974" s="154"/>
      <c r="C974" s="52"/>
      <c r="D974" s="52"/>
      <c r="E974" s="53"/>
      <c r="F974" s="52"/>
      <c r="G974" s="52"/>
      <c r="H974" s="52"/>
      <c r="I974" s="52"/>
      <c r="J974" s="52"/>
      <c r="K974" s="52"/>
      <c r="L974" s="52"/>
      <c r="M974" s="52"/>
      <c r="N974" s="52"/>
      <c r="O974" s="52"/>
      <c r="P974" s="52"/>
      <c r="Q974" s="52"/>
      <c r="R974" s="52"/>
      <c r="S974" s="52"/>
      <c r="T974" s="52"/>
      <c r="U974" s="52"/>
      <c r="V974" s="52"/>
      <c r="W974" s="52"/>
      <c r="X974" s="52"/>
      <c r="Y974" s="52"/>
      <c r="Z974" s="52"/>
    </row>
    <row r="975" spans="1:26" ht="15.75" customHeight="1">
      <c r="A975" s="52"/>
      <c r="B975" s="154"/>
      <c r="C975" s="52"/>
      <c r="D975" s="52"/>
      <c r="E975" s="53"/>
      <c r="F975" s="52"/>
      <c r="G975" s="52"/>
      <c r="H975" s="52"/>
      <c r="I975" s="52"/>
      <c r="J975" s="52"/>
      <c r="K975" s="52"/>
      <c r="L975" s="52"/>
      <c r="M975" s="52"/>
      <c r="N975" s="52"/>
      <c r="O975" s="52"/>
      <c r="P975" s="52"/>
      <c r="Q975" s="52"/>
      <c r="R975" s="52"/>
      <c r="S975" s="52"/>
      <c r="T975" s="52"/>
      <c r="U975" s="52"/>
      <c r="V975" s="52"/>
      <c r="W975" s="52"/>
      <c r="X975" s="52"/>
      <c r="Y975" s="52"/>
      <c r="Z975" s="52"/>
    </row>
    <row r="976" spans="1:26" ht="15.75" customHeight="1">
      <c r="A976" s="52"/>
      <c r="B976" s="154"/>
      <c r="C976" s="52"/>
      <c r="D976" s="52"/>
      <c r="E976" s="53"/>
      <c r="F976" s="52"/>
      <c r="G976" s="52"/>
      <c r="H976" s="52"/>
      <c r="I976" s="52"/>
      <c r="J976" s="52"/>
      <c r="K976" s="52"/>
      <c r="L976" s="52"/>
      <c r="M976" s="52"/>
      <c r="N976" s="52"/>
      <c r="O976" s="52"/>
      <c r="P976" s="52"/>
      <c r="Q976" s="52"/>
      <c r="R976" s="52"/>
      <c r="S976" s="52"/>
      <c r="T976" s="52"/>
      <c r="U976" s="52"/>
      <c r="V976" s="52"/>
      <c r="W976" s="52"/>
      <c r="X976" s="52"/>
      <c r="Y976" s="52"/>
      <c r="Z976" s="52"/>
    </row>
    <row r="977" spans="1:26" ht="15.75" customHeight="1">
      <c r="A977" s="52"/>
      <c r="B977" s="154"/>
      <c r="C977" s="52"/>
      <c r="D977" s="52"/>
      <c r="E977" s="53"/>
      <c r="F977" s="52"/>
      <c r="G977" s="52"/>
      <c r="H977" s="52"/>
      <c r="I977" s="52"/>
      <c r="J977" s="52"/>
      <c r="K977" s="52"/>
      <c r="L977" s="52"/>
      <c r="M977" s="52"/>
      <c r="N977" s="52"/>
      <c r="O977" s="52"/>
      <c r="P977" s="52"/>
      <c r="Q977" s="52"/>
      <c r="R977" s="52"/>
      <c r="S977" s="52"/>
      <c r="T977" s="52"/>
      <c r="U977" s="52"/>
      <c r="V977" s="52"/>
      <c r="W977" s="52"/>
      <c r="X977" s="52"/>
      <c r="Y977" s="52"/>
      <c r="Z977" s="52"/>
    </row>
    <row r="978" spans="1:26" ht="15.75" customHeight="1">
      <c r="A978" s="52"/>
      <c r="B978" s="154"/>
      <c r="C978" s="52"/>
      <c r="D978" s="52"/>
      <c r="E978" s="53"/>
      <c r="F978" s="52"/>
      <c r="G978" s="52"/>
      <c r="H978" s="52"/>
      <c r="I978" s="52"/>
      <c r="J978" s="52"/>
      <c r="K978" s="52"/>
      <c r="L978" s="52"/>
      <c r="M978" s="52"/>
      <c r="N978" s="52"/>
      <c r="O978" s="52"/>
      <c r="P978" s="52"/>
      <c r="Q978" s="52"/>
      <c r="R978" s="52"/>
      <c r="S978" s="52"/>
      <c r="T978" s="52"/>
      <c r="U978" s="52"/>
      <c r="V978" s="52"/>
      <c r="W978" s="52"/>
      <c r="X978" s="52"/>
      <c r="Y978" s="52"/>
      <c r="Z978" s="52"/>
    </row>
    <row r="979" spans="1:26" ht="15.75" customHeight="1">
      <c r="A979" s="52"/>
      <c r="B979" s="154"/>
      <c r="C979" s="52"/>
      <c r="D979" s="52"/>
      <c r="E979" s="53"/>
      <c r="F979" s="52"/>
      <c r="G979" s="52"/>
      <c r="H979" s="52"/>
      <c r="I979" s="52"/>
      <c r="J979" s="52"/>
      <c r="K979" s="52"/>
      <c r="L979" s="52"/>
      <c r="M979" s="52"/>
      <c r="N979" s="52"/>
      <c r="O979" s="52"/>
      <c r="P979" s="52"/>
      <c r="Q979" s="52"/>
      <c r="R979" s="52"/>
      <c r="S979" s="52"/>
      <c r="T979" s="52"/>
      <c r="U979" s="52"/>
      <c r="V979" s="52"/>
      <c r="W979" s="52"/>
      <c r="X979" s="52"/>
      <c r="Y979" s="52"/>
      <c r="Z979" s="52"/>
    </row>
    <row r="980" spans="1:26" ht="15.75" customHeight="1">
      <c r="A980" s="52"/>
      <c r="B980" s="154"/>
      <c r="C980" s="52"/>
      <c r="D980" s="52"/>
      <c r="E980" s="53"/>
      <c r="F980" s="52"/>
      <c r="G980" s="52"/>
      <c r="H980" s="52"/>
      <c r="I980" s="52"/>
      <c r="J980" s="52"/>
      <c r="K980" s="52"/>
      <c r="L980" s="52"/>
      <c r="M980" s="52"/>
      <c r="N980" s="52"/>
      <c r="O980" s="52"/>
      <c r="P980" s="52"/>
      <c r="Q980" s="52"/>
      <c r="R980" s="52"/>
      <c r="S980" s="52"/>
      <c r="T980" s="52"/>
      <c r="U980" s="52"/>
      <c r="V980" s="52"/>
      <c r="W980" s="52"/>
      <c r="X980" s="52"/>
      <c r="Y980" s="52"/>
      <c r="Z980" s="52"/>
    </row>
    <row r="981" spans="1:26" ht="15.75" customHeight="1">
      <c r="A981" s="52"/>
      <c r="B981" s="154"/>
      <c r="C981" s="52"/>
      <c r="D981" s="52"/>
      <c r="E981" s="53"/>
      <c r="F981" s="52"/>
      <c r="G981" s="52"/>
      <c r="H981" s="52"/>
      <c r="I981" s="52"/>
      <c r="J981" s="52"/>
      <c r="K981" s="52"/>
      <c r="L981" s="52"/>
      <c r="M981" s="52"/>
      <c r="N981" s="52"/>
      <c r="O981" s="52"/>
      <c r="P981" s="52"/>
      <c r="Q981" s="52"/>
      <c r="R981" s="52"/>
      <c r="S981" s="52"/>
      <c r="T981" s="52"/>
      <c r="U981" s="52"/>
      <c r="V981" s="52"/>
      <c r="W981" s="52"/>
      <c r="X981" s="52"/>
      <c r="Y981" s="52"/>
      <c r="Z981" s="52"/>
    </row>
    <row r="982" spans="1:26" ht="15.75" customHeight="1">
      <c r="A982" s="52"/>
      <c r="B982" s="154"/>
      <c r="C982" s="52"/>
      <c r="D982" s="52"/>
      <c r="E982" s="53"/>
      <c r="F982" s="52"/>
      <c r="G982" s="52"/>
      <c r="H982" s="52"/>
      <c r="I982" s="52"/>
      <c r="J982" s="52"/>
      <c r="K982" s="52"/>
      <c r="L982" s="52"/>
      <c r="M982" s="52"/>
      <c r="N982" s="52"/>
      <c r="O982" s="52"/>
      <c r="P982" s="52"/>
      <c r="Q982" s="52"/>
      <c r="R982" s="52"/>
      <c r="S982" s="52"/>
      <c r="T982" s="52"/>
      <c r="U982" s="52"/>
      <c r="V982" s="52"/>
      <c r="W982" s="52"/>
      <c r="X982" s="52"/>
      <c r="Y982" s="52"/>
      <c r="Z982" s="52"/>
    </row>
    <row r="983" spans="1:26" ht="15.75" customHeight="1">
      <c r="A983" s="52"/>
      <c r="B983" s="154"/>
      <c r="C983" s="52"/>
      <c r="D983" s="52"/>
      <c r="E983" s="53"/>
      <c r="F983" s="52"/>
      <c r="G983" s="52"/>
      <c r="H983" s="52"/>
      <c r="I983" s="52"/>
      <c r="J983" s="52"/>
      <c r="K983" s="52"/>
      <c r="L983" s="52"/>
      <c r="M983" s="52"/>
      <c r="N983" s="52"/>
      <c r="O983" s="52"/>
      <c r="P983" s="52"/>
      <c r="Q983" s="52"/>
      <c r="R983" s="52"/>
      <c r="S983" s="52"/>
      <c r="T983" s="52"/>
      <c r="U983" s="52"/>
      <c r="V983" s="52"/>
      <c r="W983" s="52"/>
      <c r="X983" s="52"/>
      <c r="Y983" s="52"/>
      <c r="Z983" s="52"/>
    </row>
    <row r="984" spans="1:26" ht="15.75" customHeight="1">
      <c r="A984" s="52"/>
      <c r="B984" s="154"/>
      <c r="C984" s="52"/>
      <c r="D984" s="52"/>
      <c r="E984" s="53"/>
      <c r="F984" s="52"/>
      <c r="G984" s="52"/>
      <c r="H984" s="52"/>
      <c r="I984" s="52"/>
      <c r="J984" s="52"/>
      <c r="K984" s="52"/>
      <c r="L984" s="52"/>
      <c r="M984" s="52"/>
      <c r="N984" s="52"/>
      <c r="O984" s="52"/>
      <c r="P984" s="52"/>
      <c r="Q984" s="52"/>
      <c r="R984" s="52"/>
      <c r="S984" s="52"/>
      <c r="T984" s="52"/>
      <c r="U984" s="52"/>
      <c r="V984" s="52"/>
      <c r="W984" s="52"/>
      <c r="X984" s="52"/>
      <c r="Y984" s="52"/>
      <c r="Z984" s="52"/>
    </row>
    <row r="985" spans="1:26" ht="15.75" customHeight="1">
      <c r="A985" s="52"/>
      <c r="B985" s="154"/>
      <c r="C985" s="52"/>
      <c r="D985" s="52"/>
      <c r="E985" s="53"/>
      <c r="F985" s="52"/>
      <c r="G985" s="52"/>
      <c r="H985" s="52"/>
      <c r="I985" s="52"/>
      <c r="J985" s="52"/>
      <c r="K985" s="52"/>
      <c r="L985" s="52"/>
      <c r="M985" s="52"/>
      <c r="N985" s="52"/>
      <c r="O985" s="52"/>
      <c r="P985" s="52"/>
      <c r="Q985" s="52"/>
      <c r="R985" s="52"/>
      <c r="S985" s="52"/>
      <c r="T985" s="52"/>
      <c r="U985" s="52"/>
      <c r="V985" s="52"/>
      <c r="W985" s="52"/>
      <c r="X985" s="52"/>
      <c r="Y985" s="52"/>
      <c r="Z985" s="52"/>
    </row>
    <row r="986" spans="1:26" ht="15.75" customHeight="1">
      <c r="A986" s="52"/>
      <c r="B986" s="154"/>
      <c r="C986" s="52"/>
      <c r="D986" s="52"/>
      <c r="E986" s="53"/>
      <c r="F986" s="52"/>
      <c r="G986" s="52"/>
      <c r="H986" s="52"/>
      <c r="I986" s="52"/>
      <c r="J986" s="52"/>
      <c r="K986" s="52"/>
      <c r="L986" s="52"/>
      <c r="M986" s="52"/>
      <c r="N986" s="52"/>
      <c r="O986" s="52"/>
      <c r="P986" s="52"/>
      <c r="Q986" s="52"/>
      <c r="R986" s="52"/>
      <c r="S986" s="52"/>
      <c r="T986" s="52"/>
      <c r="U986" s="52"/>
      <c r="V986" s="52"/>
      <c r="W986" s="52"/>
      <c r="X986" s="52"/>
      <c r="Y986" s="52"/>
      <c r="Z986" s="52"/>
    </row>
    <row r="987" spans="1:26" ht="15.75" customHeight="1">
      <c r="A987" s="52"/>
      <c r="B987" s="154"/>
      <c r="C987" s="52"/>
      <c r="D987" s="52"/>
      <c r="E987" s="53"/>
      <c r="F987" s="52"/>
      <c r="G987" s="52"/>
      <c r="H987" s="52"/>
      <c r="I987" s="52"/>
      <c r="J987" s="52"/>
      <c r="K987" s="52"/>
      <c r="L987" s="52"/>
      <c r="M987" s="52"/>
      <c r="N987" s="52"/>
      <c r="O987" s="52"/>
      <c r="P987" s="52"/>
      <c r="Q987" s="52"/>
      <c r="R987" s="52"/>
      <c r="S987" s="52"/>
      <c r="T987" s="52"/>
      <c r="U987" s="52"/>
      <c r="V987" s="52"/>
      <c r="W987" s="52"/>
      <c r="X987" s="52"/>
      <c r="Y987" s="52"/>
      <c r="Z987" s="52"/>
    </row>
    <row r="988" spans="1:26" ht="15.75" customHeight="1">
      <c r="A988" s="52"/>
      <c r="B988" s="154"/>
      <c r="C988" s="52"/>
      <c r="D988" s="52"/>
      <c r="E988" s="53"/>
      <c r="F988" s="52"/>
      <c r="G988" s="52"/>
      <c r="H988" s="52"/>
      <c r="I988" s="52"/>
      <c r="J988" s="52"/>
      <c r="K988" s="52"/>
      <c r="L988" s="52"/>
      <c r="M988" s="52"/>
      <c r="N988" s="52"/>
      <c r="O988" s="52"/>
      <c r="P988" s="52"/>
      <c r="Q988" s="52"/>
      <c r="R988" s="52"/>
      <c r="S988" s="52"/>
      <c r="T988" s="52"/>
      <c r="U988" s="52"/>
      <c r="V988" s="52"/>
      <c r="W988" s="52"/>
      <c r="X988" s="52"/>
      <c r="Y988" s="52"/>
      <c r="Z988" s="52"/>
    </row>
    <row r="989" spans="1:26" ht="15.75" customHeight="1">
      <c r="A989" s="52"/>
      <c r="B989" s="154"/>
      <c r="C989" s="52"/>
      <c r="D989" s="52"/>
      <c r="E989" s="53"/>
      <c r="F989" s="52"/>
      <c r="G989" s="52"/>
      <c r="H989" s="52"/>
      <c r="I989" s="52"/>
      <c r="J989" s="52"/>
      <c r="K989" s="52"/>
      <c r="L989" s="52"/>
      <c r="M989" s="52"/>
      <c r="N989" s="52"/>
      <c r="O989" s="52"/>
      <c r="P989" s="52"/>
      <c r="Q989" s="52"/>
      <c r="R989" s="52"/>
      <c r="S989" s="52"/>
      <c r="T989" s="52"/>
      <c r="U989" s="52"/>
      <c r="V989" s="52"/>
      <c r="W989" s="52"/>
      <c r="X989" s="52"/>
      <c r="Y989" s="52"/>
      <c r="Z989" s="52"/>
    </row>
    <row r="990" spans="1:26" ht="15.75" customHeight="1">
      <c r="A990" s="52"/>
      <c r="B990" s="154"/>
      <c r="C990" s="52"/>
      <c r="D990" s="52"/>
      <c r="E990" s="53"/>
      <c r="F990" s="52"/>
      <c r="G990" s="52"/>
      <c r="H990" s="52"/>
      <c r="I990" s="52"/>
      <c r="J990" s="52"/>
      <c r="K990" s="52"/>
      <c r="L990" s="52"/>
      <c r="M990" s="52"/>
      <c r="N990" s="52"/>
      <c r="O990" s="52"/>
      <c r="P990" s="52"/>
      <c r="Q990" s="52"/>
      <c r="R990" s="52"/>
      <c r="S990" s="52"/>
      <c r="T990" s="52"/>
      <c r="U990" s="52"/>
      <c r="V990" s="52"/>
      <c r="W990" s="52"/>
      <c r="X990" s="52"/>
      <c r="Y990" s="52"/>
      <c r="Z990" s="52"/>
    </row>
    <row r="991" spans="1:26" ht="15.75" customHeight="1">
      <c r="A991" s="52"/>
      <c r="B991" s="154"/>
      <c r="C991" s="52"/>
      <c r="D991" s="52"/>
      <c r="E991" s="53"/>
      <c r="F991" s="52"/>
      <c r="G991" s="52"/>
      <c r="H991" s="52"/>
      <c r="I991" s="52"/>
      <c r="J991" s="52"/>
      <c r="K991" s="52"/>
      <c r="L991" s="52"/>
      <c r="M991" s="52"/>
      <c r="N991" s="52"/>
      <c r="O991" s="52"/>
      <c r="P991" s="52"/>
      <c r="Q991" s="52"/>
      <c r="R991" s="52"/>
      <c r="S991" s="52"/>
      <c r="T991" s="52"/>
      <c r="U991" s="52"/>
      <c r="V991" s="52"/>
      <c r="W991" s="52"/>
      <c r="X991" s="52"/>
      <c r="Y991" s="52"/>
      <c r="Z991" s="52"/>
    </row>
    <row r="992" spans="1:26" ht="15.75" customHeight="1">
      <c r="A992" s="52"/>
      <c r="B992" s="154"/>
      <c r="C992" s="52"/>
      <c r="D992" s="52"/>
      <c r="E992" s="53"/>
      <c r="F992" s="52"/>
      <c r="G992" s="52"/>
      <c r="H992" s="52"/>
      <c r="I992" s="52"/>
      <c r="J992" s="52"/>
      <c r="K992" s="52"/>
      <c r="L992" s="52"/>
      <c r="M992" s="52"/>
      <c r="N992" s="52"/>
      <c r="O992" s="52"/>
      <c r="P992" s="52"/>
      <c r="Q992" s="52"/>
      <c r="R992" s="52"/>
      <c r="S992" s="52"/>
      <c r="T992" s="52"/>
      <c r="U992" s="52"/>
      <c r="V992" s="52"/>
      <c r="W992" s="52"/>
      <c r="X992" s="52"/>
      <c r="Y992" s="52"/>
      <c r="Z992" s="52"/>
    </row>
    <row r="993" spans="1:26" ht="15.75" customHeight="1">
      <c r="A993" s="52"/>
      <c r="B993" s="154"/>
      <c r="C993" s="52"/>
      <c r="D993" s="52"/>
      <c r="E993" s="53"/>
      <c r="F993" s="52"/>
      <c r="G993" s="52"/>
      <c r="H993" s="52"/>
      <c r="I993" s="52"/>
      <c r="J993" s="52"/>
      <c r="K993" s="52"/>
      <c r="L993" s="52"/>
      <c r="M993" s="52"/>
      <c r="N993" s="52"/>
      <c r="O993" s="52"/>
      <c r="P993" s="52"/>
      <c r="Q993" s="52"/>
      <c r="R993" s="52"/>
      <c r="S993" s="52"/>
      <c r="T993" s="52"/>
      <c r="U993" s="52"/>
      <c r="V993" s="52"/>
      <c r="W993" s="52"/>
      <c r="X993" s="52"/>
      <c r="Y993" s="52"/>
      <c r="Z993" s="52"/>
    </row>
    <row r="994" spans="1:26" ht="15.75" customHeight="1">
      <c r="A994" s="52"/>
      <c r="B994" s="154"/>
      <c r="C994" s="52"/>
      <c r="D994" s="52"/>
      <c r="E994" s="53"/>
      <c r="F994" s="52"/>
      <c r="G994" s="52"/>
      <c r="H994" s="52"/>
      <c r="I994" s="52"/>
      <c r="J994" s="52"/>
      <c r="K994" s="52"/>
      <c r="L994" s="52"/>
      <c r="M994" s="52"/>
      <c r="N994" s="52"/>
      <c r="O994" s="52"/>
      <c r="P994" s="52"/>
      <c r="Q994" s="52"/>
      <c r="R994" s="52"/>
      <c r="S994" s="52"/>
      <c r="T994" s="52"/>
      <c r="U994" s="52"/>
      <c r="V994" s="52"/>
      <c r="W994" s="52"/>
      <c r="X994" s="52"/>
      <c r="Y994" s="52"/>
      <c r="Z994" s="52"/>
    </row>
    <row r="995" spans="1:26" ht="15.75" customHeight="1">
      <c r="A995" s="52"/>
      <c r="B995" s="154"/>
      <c r="C995" s="52"/>
      <c r="D995" s="52"/>
      <c r="E995" s="53"/>
      <c r="F995" s="52"/>
      <c r="G995" s="52"/>
      <c r="H995" s="52"/>
      <c r="I995" s="52"/>
      <c r="J995" s="52"/>
      <c r="K995" s="52"/>
      <c r="L995" s="52"/>
      <c r="M995" s="52"/>
      <c r="N995" s="52"/>
      <c r="O995" s="52"/>
      <c r="P995" s="52"/>
      <c r="Q995" s="52"/>
      <c r="R995" s="52"/>
      <c r="S995" s="52"/>
      <c r="T995" s="52"/>
      <c r="U995" s="52"/>
      <c r="V995" s="52"/>
      <c r="W995" s="52"/>
      <c r="X995" s="52"/>
      <c r="Y995" s="52"/>
      <c r="Z995" s="52"/>
    </row>
    <row r="996" spans="1:26" ht="15.75" customHeight="1">
      <c r="A996" s="52"/>
      <c r="B996" s="154"/>
      <c r="C996" s="52"/>
      <c r="D996" s="52"/>
      <c r="E996" s="53"/>
      <c r="F996" s="52"/>
      <c r="G996" s="52"/>
      <c r="H996" s="52"/>
      <c r="I996" s="52"/>
      <c r="J996" s="52"/>
      <c r="K996" s="52"/>
      <c r="L996" s="52"/>
      <c r="M996" s="52"/>
      <c r="N996" s="52"/>
      <c r="O996" s="52"/>
      <c r="P996" s="52"/>
      <c r="Q996" s="52"/>
      <c r="R996" s="52"/>
      <c r="S996" s="52"/>
      <c r="T996" s="52"/>
      <c r="U996" s="52"/>
      <c r="V996" s="52"/>
      <c r="W996" s="52"/>
      <c r="X996" s="52"/>
      <c r="Y996" s="52"/>
      <c r="Z996" s="52"/>
    </row>
    <row r="997" spans="1:26" ht="15.75" customHeight="1">
      <c r="A997" s="52"/>
      <c r="B997" s="154"/>
      <c r="C997" s="52"/>
      <c r="D997" s="52"/>
      <c r="E997" s="53"/>
      <c r="F997" s="52"/>
      <c r="G997" s="52"/>
      <c r="H997" s="52"/>
      <c r="I997" s="52"/>
      <c r="J997" s="52"/>
      <c r="K997" s="52"/>
      <c r="L997" s="52"/>
      <c r="M997" s="52"/>
      <c r="N997" s="52"/>
      <c r="O997" s="52"/>
      <c r="P997" s="52"/>
      <c r="Q997" s="52"/>
      <c r="R997" s="52"/>
      <c r="S997" s="52"/>
      <c r="T997" s="52"/>
      <c r="U997" s="52"/>
      <c r="V997" s="52"/>
      <c r="W997" s="52"/>
      <c r="X997" s="52"/>
      <c r="Y997" s="52"/>
      <c r="Z997" s="52"/>
    </row>
    <row r="998" spans="1:26" ht="15.75" customHeight="1">
      <c r="A998" s="52"/>
      <c r="B998" s="154"/>
      <c r="C998" s="52"/>
      <c r="D998" s="52"/>
      <c r="E998" s="53"/>
      <c r="F998" s="52"/>
      <c r="G998" s="52"/>
      <c r="H998" s="52"/>
      <c r="I998" s="52"/>
      <c r="J998" s="52"/>
      <c r="K998" s="52"/>
      <c r="L998" s="52"/>
      <c r="M998" s="52"/>
      <c r="N998" s="52"/>
      <c r="O998" s="52"/>
      <c r="P998" s="52"/>
      <c r="Q998" s="52"/>
      <c r="R998" s="52"/>
      <c r="S998" s="52"/>
      <c r="T998" s="52"/>
      <c r="U998" s="52"/>
      <c r="V998" s="52"/>
      <c r="W998" s="52"/>
      <c r="X998" s="52"/>
      <c r="Y998" s="52"/>
      <c r="Z998" s="52"/>
    </row>
    <row r="999" spans="1:26" ht="15.75" customHeight="1">
      <c r="A999" s="52"/>
      <c r="B999" s="154"/>
      <c r="C999" s="52"/>
      <c r="D999" s="52"/>
      <c r="E999" s="53"/>
      <c r="F999" s="52"/>
      <c r="G999" s="52"/>
      <c r="H999" s="52"/>
      <c r="I999" s="52"/>
      <c r="J999" s="52"/>
      <c r="K999" s="52"/>
      <c r="L999" s="52"/>
      <c r="M999" s="52"/>
      <c r="N999" s="52"/>
      <c r="O999" s="52"/>
      <c r="P999" s="52"/>
      <c r="Q999" s="52"/>
      <c r="R999" s="52"/>
      <c r="S999" s="52"/>
      <c r="T999" s="52"/>
      <c r="U999" s="52"/>
      <c r="V999" s="52"/>
      <c r="W999" s="52"/>
      <c r="X999" s="52"/>
      <c r="Y999" s="52"/>
      <c r="Z999" s="52"/>
    </row>
    <row r="1000" spans="1:26" ht="15.75" customHeight="1">
      <c r="A1000" s="52"/>
      <c r="B1000" s="154"/>
      <c r="C1000" s="52"/>
      <c r="D1000" s="52"/>
      <c r="E1000" s="53"/>
      <c r="F1000" s="52"/>
      <c r="G1000" s="52"/>
      <c r="H1000" s="52"/>
      <c r="I1000" s="52"/>
      <c r="J1000" s="52"/>
      <c r="K1000" s="52"/>
      <c r="L1000" s="52"/>
      <c r="M1000" s="52"/>
      <c r="N1000" s="52"/>
      <c r="O1000" s="52"/>
      <c r="P1000" s="52"/>
      <c r="Q1000" s="52"/>
      <c r="R1000" s="52"/>
      <c r="S1000" s="52"/>
      <c r="T1000" s="52"/>
      <c r="U1000" s="52"/>
      <c r="V1000" s="52"/>
      <c r="W1000" s="52"/>
      <c r="X1000" s="52"/>
      <c r="Y1000" s="52"/>
      <c r="Z1000" s="52"/>
    </row>
    <row r="1001" spans="1:26" ht="15.75" customHeight="1">
      <c r="A1001" s="52"/>
      <c r="B1001" s="154"/>
      <c r="C1001" s="52"/>
      <c r="D1001" s="52"/>
      <c r="E1001" s="53"/>
      <c r="F1001" s="52"/>
      <c r="G1001" s="52"/>
      <c r="H1001" s="52"/>
      <c r="I1001" s="52"/>
      <c r="J1001" s="52"/>
      <c r="K1001" s="52"/>
      <c r="L1001" s="52"/>
      <c r="M1001" s="52"/>
      <c r="N1001" s="52"/>
      <c r="O1001" s="52"/>
      <c r="P1001" s="52"/>
      <c r="Q1001" s="52"/>
      <c r="R1001" s="52"/>
      <c r="S1001" s="52"/>
      <c r="T1001" s="52"/>
      <c r="U1001" s="52"/>
      <c r="V1001" s="52"/>
      <c r="W1001" s="52"/>
      <c r="X1001" s="52"/>
      <c r="Y1001" s="52"/>
      <c r="Z1001" s="52"/>
    </row>
    <row r="1002" spans="1:26" ht="15.75" customHeight="1">
      <c r="A1002" s="52"/>
      <c r="B1002" s="154"/>
      <c r="C1002" s="52"/>
      <c r="D1002" s="52"/>
      <c r="E1002" s="53"/>
      <c r="F1002" s="52"/>
      <c r="G1002" s="52"/>
      <c r="H1002" s="52"/>
      <c r="I1002" s="52"/>
      <c r="J1002" s="52"/>
      <c r="K1002" s="52"/>
      <c r="L1002" s="52"/>
      <c r="M1002" s="52"/>
      <c r="N1002" s="52"/>
      <c r="O1002" s="52"/>
      <c r="P1002" s="52"/>
      <c r="Q1002" s="52"/>
      <c r="R1002" s="52"/>
      <c r="S1002" s="52"/>
      <c r="T1002" s="52"/>
      <c r="U1002" s="52"/>
      <c r="V1002" s="52"/>
      <c r="W1002" s="52"/>
      <c r="X1002" s="52"/>
      <c r="Y1002" s="52"/>
      <c r="Z1002" s="52"/>
    </row>
    <row r="1003" spans="1:26" ht="15.75" customHeight="1">
      <c r="A1003" s="52"/>
      <c r="B1003" s="154"/>
      <c r="C1003" s="52"/>
      <c r="D1003" s="52"/>
      <c r="E1003" s="53"/>
      <c r="F1003" s="52"/>
      <c r="G1003" s="52"/>
      <c r="H1003" s="52"/>
      <c r="I1003" s="52"/>
      <c r="J1003" s="52"/>
      <c r="K1003" s="52"/>
      <c r="L1003" s="52"/>
      <c r="M1003" s="52"/>
      <c r="N1003" s="52"/>
      <c r="O1003" s="52"/>
      <c r="P1003" s="52"/>
      <c r="Q1003" s="52"/>
      <c r="R1003" s="52"/>
      <c r="S1003" s="52"/>
      <c r="T1003" s="52"/>
      <c r="U1003" s="52"/>
      <c r="V1003" s="52"/>
      <c r="W1003" s="52"/>
      <c r="X1003" s="52"/>
      <c r="Y1003" s="52"/>
      <c r="Z1003" s="52"/>
    </row>
    <row r="1004" spans="1:26" ht="15.75" customHeight="1">
      <c r="A1004" s="52"/>
      <c r="B1004" s="154"/>
      <c r="C1004" s="52"/>
      <c r="D1004" s="52"/>
      <c r="E1004" s="53"/>
      <c r="F1004" s="52"/>
      <c r="G1004" s="52"/>
      <c r="H1004" s="52"/>
      <c r="I1004" s="52"/>
      <c r="J1004" s="52"/>
      <c r="K1004" s="52"/>
      <c r="L1004" s="52"/>
      <c r="M1004" s="52"/>
      <c r="N1004" s="52"/>
      <c r="O1004" s="52"/>
      <c r="P1004" s="52"/>
      <c r="Q1004" s="52"/>
      <c r="R1004" s="52"/>
      <c r="S1004" s="52"/>
      <c r="T1004" s="52"/>
      <c r="U1004" s="52"/>
      <c r="V1004" s="52"/>
      <c r="W1004" s="52"/>
      <c r="X1004" s="52"/>
      <c r="Y1004" s="52"/>
      <c r="Z1004" s="52"/>
    </row>
    <row r="1005" spans="1:26" ht="15.75" customHeight="1">
      <c r="A1005" s="52"/>
      <c r="B1005" s="154"/>
      <c r="C1005" s="52"/>
      <c r="D1005" s="52"/>
      <c r="E1005" s="53"/>
      <c r="F1005" s="52"/>
      <c r="G1005" s="52"/>
      <c r="H1005" s="52"/>
      <c r="I1005" s="52"/>
      <c r="J1005" s="52"/>
      <c r="K1005" s="52"/>
      <c r="L1005" s="52"/>
      <c r="M1005" s="52"/>
      <c r="N1005" s="52"/>
      <c r="O1005" s="52"/>
      <c r="P1005" s="52"/>
      <c r="Q1005" s="52"/>
      <c r="R1005" s="52"/>
      <c r="S1005" s="52"/>
      <c r="T1005" s="52"/>
      <c r="U1005" s="52"/>
      <c r="V1005" s="52"/>
      <c r="W1005" s="52"/>
      <c r="X1005" s="52"/>
      <c r="Y1005" s="52"/>
      <c r="Z1005" s="52"/>
    </row>
    <row r="1006" spans="1:26" ht="15.75" customHeight="1">
      <c r="A1006" s="52"/>
      <c r="B1006" s="154"/>
      <c r="C1006" s="52"/>
      <c r="D1006" s="52"/>
      <c r="E1006" s="53"/>
      <c r="F1006" s="52"/>
      <c r="G1006" s="52"/>
      <c r="H1006" s="52"/>
      <c r="I1006" s="52"/>
      <c r="J1006" s="52"/>
      <c r="K1006" s="52"/>
      <c r="L1006" s="52"/>
      <c r="M1006" s="52"/>
      <c r="N1006" s="52"/>
      <c r="O1006" s="52"/>
      <c r="P1006" s="52"/>
      <c r="Q1006" s="52"/>
      <c r="R1006" s="52"/>
      <c r="S1006" s="52"/>
      <c r="T1006" s="52"/>
      <c r="U1006" s="52"/>
      <c r="V1006" s="52"/>
      <c r="W1006" s="52"/>
      <c r="X1006" s="52"/>
      <c r="Y1006" s="52"/>
      <c r="Z1006" s="52"/>
    </row>
    <row r="1007" spans="1:26" ht="15.75" customHeight="1">
      <c r="A1007" s="52"/>
      <c r="B1007" s="154"/>
      <c r="C1007" s="52"/>
      <c r="D1007" s="52"/>
      <c r="E1007" s="53"/>
      <c r="F1007" s="52"/>
      <c r="G1007" s="52"/>
      <c r="H1007" s="52"/>
      <c r="I1007" s="52"/>
      <c r="J1007" s="52"/>
      <c r="K1007" s="52"/>
      <c r="L1007" s="52"/>
      <c r="M1007" s="52"/>
      <c r="N1007" s="52"/>
      <c r="O1007" s="52"/>
      <c r="P1007" s="52"/>
      <c r="Q1007" s="52"/>
      <c r="R1007" s="52"/>
      <c r="S1007" s="52"/>
      <c r="T1007" s="52"/>
      <c r="U1007" s="52"/>
      <c r="V1007" s="52"/>
      <c r="W1007" s="52"/>
      <c r="X1007" s="52"/>
      <c r="Y1007" s="52"/>
      <c r="Z1007" s="52"/>
    </row>
    <row r="1008" spans="1:26" ht="15.75" customHeight="1">
      <c r="A1008" s="52"/>
      <c r="B1008" s="154"/>
      <c r="C1008" s="52"/>
      <c r="D1008" s="52"/>
      <c r="E1008" s="53"/>
      <c r="F1008" s="52"/>
      <c r="G1008" s="52"/>
      <c r="H1008" s="52"/>
      <c r="I1008" s="52"/>
      <c r="J1008" s="52"/>
      <c r="K1008" s="52"/>
      <c r="L1008" s="52"/>
      <c r="M1008" s="52"/>
      <c r="N1008" s="52"/>
      <c r="O1008" s="52"/>
      <c r="P1008" s="52"/>
      <c r="Q1008" s="52"/>
      <c r="R1008" s="52"/>
      <c r="S1008" s="52"/>
      <c r="T1008" s="52"/>
      <c r="U1008" s="52"/>
      <c r="V1008" s="52"/>
      <c r="W1008" s="52"/>
      <c r="X1008" s="52"/>
      <c r="Y1008" s="52"/>
      <c r="Z1008" s="52"/>
    </row>
    <row r="1009" spans="1:26" ht="15.75" customHeight="1">
      <c r="A1009" s="52"/>
      <c r="B1009" s="154"/>
      <c r="C1009" s="52"/>
      <c r="D1009" s="52"/>
      <c r="E1009" s="53"/>
      <c r="F1009" s="52"/>
      <c r="G1009" s="52"/>
      <c r="H1009" s="52"/>
      <c r="I1009" s="52"/>
      <c r="J1009" s="52"/>
      <c r="K1009" s="52"/>
      <c r="L1009" s="52"/>
      <c r="M1009" s="52"/>
      <c r="N1009" s="52"/>
      <c r="O1009" s="52"/>
      <c r="P1009" s="52"/>
      <c r="Q1009" s="52"/>
      <c r="R1009" s="52"/>
      <c r="S1009" s="52"/>
      <c r="T1009" s="52"/>
      <c r="U1009" s="52"/>
      <c r="V1009" s="52"/>
      <c r="W1009" s="52"/>
      <c r="X1009" s="52"/>
      <c r="Y1009" s="52"/>
      <c r="Z1009" s="52"/>
    </row>
    <row r="1010" spans="1:26" ht="15.75" customHeight="1">
      <c r="A1010" s="52"/>
      <c r="B1010" s="154"/>
      <c r="C1010" s="52"/>
      <c r="D1010" s="52"/>
      <c r="E1010" s="53"/>
      <c r="F1010" s="52"/>
      <c r="G1010" s="52"/>
      <c r="H1010" s="52"/>
      <c r="I1010" s="52"/>
      <c r="J1010" s="52"/>
      <c r="K1010" s="52"/>
      <c r="L1010" s="52"/>
      <c r="M1010" s="52"/>
      <c r="N1010" s="52"/>
      <c r="O1010" s="52"/>
      <c r="P1010" s="52"/>
      <c r="Q1010" s="52"/>
      <c r="R1010" s="52"/>
      <c r="S1010" s="52"/>
      <c r="T1010" s="52"/>
      <c r="U1010" s="52"/>
      <c r="V1010" s="52"/>
      <c r="W1010" s="52"/>
      <c r="X1010" s="52"/>
      <c r="Y1010" s="52"/>
      <c r="Z1010" s="52"/>
    </row>
    <row r="1011" spans="1:26" ht="15.75" customHeight="1">
      <c r="A1011" s="52"/>
      <c r="B1011" s="154"/>
      <c r="C1011" s="52"/>
      <c r="D1011" s="52"/>
      <c r="E1011" s="53"/>
      <c r="F1011" s="52"/>
      <c r="G1011" s="52"/>
      <c r="H1011" s="52"/>
      <c r="I1011" s="52"/>
      <c r="J1011" s="52"/>
      <c r="K1011" s="52"/>
      <c r="L1011" s="52"/>
      <c r="M1011" s="52"/>
      <c r="N1011" s="52"/>
      <c r="O1011" s="52"/>
      <c r="P1011" s="52"/>
      <c r="Q1011" s="52"/>
      <c r="R1011" s="52"/>
      <c r="S1011" s="52"/>
      <c r="T1011" s="52"/>
      <c r="U1011" s="52"/>
      <c r="V1011" s="52"/>
      <c r="W1011" s="52"/>
      <c r="X1011" s="52"/>
      <c r="Y1011" s="52"/>
      <c r="Z1011" s="52"/>
    </row>
    <row r="1012" spans="1:26" ht="15.75" customHeight="1">
      <c r="A1012" s="52"/>
      <c r="B1012" s="154"/>
      <c r="C1012" s="52"/>
      <c r="D1012" s="52"/>
      <c r="E1012" s="53"/>
      <c r="F1012" s="52"/>
      <c r="G1012" s="52"/>
      <c r="H1012" s="52"/>
      <c r="I1012" s="52"/>
      <c r="J1012" s="52"/>
      <c r="K1012" s="52"/>
      <c r="L1012" s="52"/>
      <c r="M1012" s="52"/>
      <c r="N1012" s="52"/>
      <c r="O1012" s="52"/>
      <c r="P1012" s="52"/>
      <c r="Q1012" s="52"/>
      <c r="R1012" s="52"/>
      <c r="S1012" s="52"/>
      <c r="T1012" s="52"/>
      <c r="U1012" s="52"/>
      <c r="V1012" s="52"/>
      <c r="W1012" s="52"/>
      <c r="X1012" s="52"/>
      <c r="Y1012" s="52"/>
      <c r="Z1012" s="52"/>
    </row>
    <row r="1013" spans="1:26" ht="15.75" customHeight="1">
      <c r="A1013" s="52"/>
      <c r="B1013" s="154"/>
      <c r="C1013" s="52"/>
      <c r="D1013" s="52"/>
      <c r="E1013" s="53"/>
      <c r="F1013" s="52"/>
      <c r="G1013" s="52"/>
      <c r="H1013" s="52"/>
      <c r="I1013" s="52"/>
      <c r="J1013" s="52"/>
      <c r="K1013" s="52"/>
      <c r="L1013" s="52"/>
      <c r="M1013" s="52"/>
      <c r="N1013" s="52"/>
      <c r="O1013" s="52"/>
      <c r="P1013" s="52"/>
      <c r="Q1013" s="52"/>
      <c r="R1013" s="52"/>
      <c r="S1013" s="52"/>
      <c r="T1013" s="52"/>
      <c r="U1013" s="52"/>
      <c r="V1013" s="52"/>
      <c r="W1013" s="52"/>
      <c r="X1013" s="52"/>
      <c r="Y1013" s="52"/>
      <c r="Z1013" s="52"/>
    </row>
    <row r="1014" spans="1:26" ht="15.75" customHeight="1">
      <c r="A1014" s="52"/>
      <c r="B1014" s="154"/>
      <c r="C1014" s="52"/>
      <c r="D1014" s="52"/>
      <c r="E1014" s="53"/>
      <c r="F1014" s="52"/>
      <c r="G1014" s="52"/>
      <c r="H1014" s="52"/>
      <c r="I1014" s="52"/>
      <c r="J1014" s="52"/>
      <c r="K1014" s="52"/>
      <c r="L1014" s="52"/>
      <c r="M1014" s="52"/>
      <c r="N1014" s="52"/>
      <c r="O1014" s="52"/>
      <c r="P1014" s="52"/>
      <c r="Q1014" s="52"/>
      <c r="R1014" s="52"/>
      <c r="S1014" s="52"/>
      <c r="T1014" s="52"/>
      <c r="U1014" s="52"/>
      <c r="V1014" s="52"/>
      <c r="W1014" s="52"/>
      <c r="X1014" s="52"/>
      <c r="Y1014" s="52"/>
      <c r="Z1014" s="52"/>
    </row>
    <row r="1015" spans="1:26" ht="15.75" customHeight="1">
      <c r="A1015" s="52"/>
      <c r="B1015" s="154"/>
      <c r="C1015" s="52"/>
      <c r="D1015" s="52"/>
      <c r="E1015" s="53"/>
      <c r="F1015" s="52"/>
      <c r="G1015" s="52"/>
      <c r="H1015" s="52"/>
      <c r="I1015" s="52"/>
      <c r="J1015" s="52"/>
      <c r="K1015" s="52"/>
      <c r="L1015" s="52"/>
      <c r="M1015" s="52"/>
      <c r="N1015" s="52"/>
      <c r="O1015" s="52"/>
      <c r="P1015" s="52"/>
      <c r="Q1015" s="52"/>
      <c r="R1015" s="52"/>
      <c r="S1015" s="52"/>
      <c r="T1015" s="52"/>
      <c r="U1015" s="52"/>
      <c r="V1015" s="52"/>
      <c r="W1015" s="52"/>
      <c r="X1015" s="52"/>
      <c r="Y1015" s="52"/>
      <c r="Z1015" s="52"/>
    </row>
    <row r="1016" spans="1:26" ht="15.75" customHeight="1">
      <c r="A1016" s="52"/>
      <c r="B1016" s="154"/>
      <c r="C1016" s="52"/>
      <c r="D1016" s="52"/>
      <c r="E1016" s="53"/>
      <c r="F1016" s="52"/>
      <c r="G1016" s="52"/>
      <c r="H1016" s="52"/>
      <c r="I1016" s="52"/>
      <c r="J1016" s="52"/>
      <c r="K1016" s="52"/>
      <c r="L1016" s="52"/>
      <c r="M1016" s="52"/>
      <c r="N1016" s="52"/>
      <c r="O1016" s="52"/>
      <c r="P1016" s="52"/>
      <c r="Q1016" s="52"/>
      <c r="R1016" s="52"/>
      <c r="S1016" s="52"/>
      <c r="T1016" s="52"/>
      <c r="U1016" s="52"/>
      <c r="V1016" s="52"/>
      <c r="W1016" s="52"/>
      <c r="X1016" s="52"/>
      <c r="Y1016" s="52"/>
      <c r="Z1016" s="52"/>
    </row>
    <row r="1017" spans="1:26" ht="15.75" customHeight="1">
      <c r="A1017" s="52"/>
      <c r="B1017" s="154"/>
      <c r="C1017" s="52"/>
      <c r="D1017" s="52"/>
      <c r="E1017" s="53"/>
      <c r="F1017" s="52"/>
      <c r="G1017" s="52"/>
      <c r="H1017" s="52"/>
      <c r="I1017" s="52"/>
      <c r="J1017" s="52"/>
      <c r="K1017" s="52"/>
      <c r="L1017" s="52"/>
      <c r="M1017" s="52"/>
      <c r="N1017" s="52"/>
      <c r="O1017" s="52"/>
      <c r="P1017" s="52"/>
      <c r="Q1017" s="52"/>
      <c r="R1017" s="52"/>
      <c r="S1017" s="52"/>
      <c r="T1017" s="52"/>
      <c r="U1017" s="52"/>
      <c r="V1017" s="52"/>
      <c r="W1017" s="52"/>
      <c r="X1017" s="52"/>
      <c r="Y1017" s="52"/>
      <c r="Z1017" s="52"/>
    </row>
    <row r="1018" spans="1:26" ht="15.75" customHeight="1">
      <c r="A1018" s="52"/>
      <c r="B1018" s="154"/>
      <c r="C1018" s="52"/>
      <c r="D1018" s="52"/>
      <c r="E1018" s="53"/>
      <c r="F1018" s="52"/>
      <c r="G1018" s="52"/>
      <c r="H1018" s="52"/>
      <c r="I1018" s="52"/>
      <c r="J1018" s="52"/>
      <c r="K1018" s="52"/>
      <c r="L1018" s="52"/>
      <c r="M1018" s="52"/>
      <c r="N1018" s="52"/>
      <c r="O1018" s="52"/>
      <c r="P1018" s="52"/>
      <c r="Q1018" s="52"/>
      <c r="R1018" s="52"/>
      <c r="S1018" s="52"/>
      <c r="T1018" s="52"/>
      <c r="U1018" s="52"/>
      <c r="V1018" s="52"/>
      <c r="W1018" s="52"/>
      <c r="X1018" s="52"/>
      <c r="Y1018" s="52"/>
      <c r="Z1018" s="52"/>
    </row>
    <row r="1019" spans="1:26" ht="15.75" customHeight="1">
      <c r="A1019" s="52"/>
      <c r="B1019" s="154"/>
      <c r="C1019" s="52"/>
      <c r="D1019" s="52"/>
      <c r="E1019" s="53"/>
      <c r="F1019" s="52"/>
      <c r="G1019" s="52"/>
      <c r="H1019" s="52"/>
      <c r="I1019" s="52"/>
      <c r="J1019" s="52"/>
      <c r="K1019" s="52"/>
      <c r="L1019" s="52"/>
      <c r="M1019" s="52"/>
      <c r="N1019" s="52"/>
      <c r="O1019" s="52"/>
      <c r="P1019" s="52"/>
      <c r="Q1019" s="52"/>
      <c r="R1019" s="52"/>
      <c r="S1019" s="52"/>
      <c r="T1019" s="52"/>
      <c r="U1019" s="52"/>
      <c r="V1019" s="52"/>
      <c r="W1019" s="52"/>
      <c r="X1019" s="52"/>
      <c r="Y1019" s="52"/>
      <c r="Z1019" s="52"/>
    </row>
    <row r="1020" spans="1:26" ht="15.75" customHeight="1">
      <c r="A1020" s="52"/>
      <c r="B1020" s="154"/>
      <c r="C1020" s="52"/>
      <c r="D1020" s="52"/>
      <c r="E1020" s="53"/>
      <c r="F1020" s="52"/>
      <c r="G1020" s="52"/>
      <c r="H1020" s="52"/>
      <c r="I1020" s="52"/>
      <c r="J1020" s="52"/>
      <c r="K1020" s="52"/>
      <c r="L1020" s="52"/>
      <c r="M1020" s="52"/>
      <c r="N1020" s="52"/>
      <c r="O1020" s="52"/>
      <c r="P1020" s="52"/>
      <c r="Q1020" s="52"/>
      <c r="R1020" s="52"/>
      <c r="S1020" s="52"/>
      <c r="T1020" s="52"/>
      <c r="U1020" s="52"/>
      <c r="V1020" s="52"/>
      <c r="W1020" s="52"/>
      <c r="X1020" s="52"/>
      <c r="Y1020" s="52"/>
      <c r="Z1020" s="52"/>
    </row>
    <row r="1021" spans="1:26" ht="15.75" customHeight="1">
      <c r="A1021" s="52"/>
      <c r="B1021" s="154"/>
      <c r="C1021" s="52"/>
      <c r="D1021" s="52"/>
      <c r="E1021" s="53"/>
      <c r="F1021" s="52"/>
      <c r="G1021" s="52"/>
      <c r="H1021" s="52"/>
      <c r="I1021" s="52"/>
      <c r="J1021" s="52"/>
      <c r="K1021" s="52"/>
      <c r="L1021" s="52"/>
      <c r="M1021" s="52"/>
      <c r="N1021" s="52"/>
      <c r="O1021" s="52"/>
      <c r="P1021" s="52"/>
      <c r="Q1021" s="52"/>
      <c r="R1021" s="52"/>
      <c r="S1021" s="52"/>
      <c r="T1021" s="52"/>
      <c r="U1021" s="52"/>
      <c r="V1021" s="52"/>
      <c r="W1021" s="52"/>
      <c r="X1021" s="52"/>
      <c r="Y1021" s="52"/>
      <c r="Z1021" s="52"/>
    </row>
    <row r="1022" spans="1:26" ht="15.75" customHeight="1">
      <c r="A1022" s="52"/>
      <c r="B1022" s="154"/>
      <c r="C1022" s="52"/>
      <c r="D1022" s="52"/>
      <c r="E1022" s="53"/>
      <c r="F1022" s="52"/>
      <c r="G1022" s="52"/>
      <c r="H1022" s="52"/>
      <c r="I1022" s="52"/>
      <c r="J1022" s="52"/>
      <c r="K1022" s="52"/>
      <c r="L1022" s="52"/>
      <c r="M1022" s="52"/>
      <c r="N1022" s="52"/>
      <c r="O1022" s="52"/>
      <c r="P1022" s="52"/>
      <c r="Q1022" s="52"/>
      <c r="R1022" s="52"/>
      <c r="S1022" s="52"/>
      <c r="T1022" s="52"/>
      <c r="U1022" s="52"/>
      <c r="V1022" s="52"/>
      <c r="W1022" s="52"/>
      <c r="X1022" s="52"/>
      <c r="Y1022" s="52"/>
      <c r="Z1022" s="52"/>
    </row>
    <row r="1023" spans="1:26" ht="15.75" customHeight="1">
      <c r="A1023" s="52"/>
      <c r="B1023" s="154"/>
      <c r="C1023" s="52"/>
      <c r="D1023" s="52"/>
      <c r="E1023" s="53"/>
      <c r="F1023" s="52"/>
      <c r="G1023" s="52"/>
      <c r="H1023" s="52"/>
      <c r="I1023" s="52"/>
      <c r="J1023" s="52"/>
      <c r="K1023" s="52"/>
      <c r="L1023" s="52"/>
      <c r="M1023" s="52"/>
      <c r="N1023" s="52"/>
      <c r="O1023" s="52"/>
      <c r="P1023" s="52"/>
      <c r="Q1023" s="52"/>
      <c r="R1023" s="52"/>
      <c r="S1023" s="52"/>
      <c r="T1023" s="52"/>
      <c r="U1023" s="52"/>
      <c r="V1023" s="52"/>
      <c r="W1023" s="52"/>
      <c r="X1023" s="52"/>
      <c r="Y1023" s="52"/>
      <c r="Z1023" s="52"/>
    </row>
    <row r="1024" spans="1:26" ht="15.75" customHeight="1">
      <c r="A1024" s="52"/>
      <c r="B1024" s="154"/>
      <c r="C1024" s="52"/>
      <c r="D1024" s="52"/>
      <c r="E1024" s="53"/>
      <c r="F1024" s="52"/>
      <c r="G1024" s="52"/>
      <c r="H1024" s="52"/>
      <c r="I1024" s="52"/>
      <c r="J1024" s="52"/>
      <c r="K1024" s="52"/>
      <c r="L1024" s="52"/>
      <c r="M1024" s="52"/>
      <c r="N1024" s="52"/>
      <c r="O1024" s="52"/>
      <c r="P1024" s="52"/>
      <c r="Q1024" s="52"/>
      <c r="R1024" s="52"/>
      <c r="S1024" s="52"/>
      <c r="T1024" s="52"/>
      <c r="U1024" s="52"/>
      <c r="V1024" s="52"/>
      <c r="W1024" s="52"/>
      <c r="X1024" s="52"/>
      <c r="Y1024" s="52"/>
      <c r="Z1024" s="52"/>
    </row>
    <row r="1025" spans="1:26" ht="15.75" customHeight="1">
      <c r="A1025" s="52"/>
      <c r="B1025" s="154"/>
      <c r="C1025" s="52"/>
      <c r="D1025" s="52"/>
      <c r="E1025" s="53"/>
      <c r="F1025" s="52"/>
      <c r="G1025" s="52"/>
      <c r="H1025" s="52"/>
      <c r="I1025" s="52"/>
      <c r="J1025" s="52"/>
      <c r="K1025" s="52"/>
      <c r="L1025" s="52"/>
      <c r="M1025" s="52"/>
      <c r="N1025" s="52"/>
      <c r="O1025" s="52"/>
      <c r="P1025" s="52"/>
      <c r="Q1025" s="52"/>
      <c r="R1025" s="52"/>
      <c r="S1025" s="52"/>
      <c r="T1025" s="52"/>
      <c r="U1025" s="52"/>
      <c r="V1025" s="52"/>
      <c r="W1025" s="52"/>
      <c r="X1025" s="52"/>
      <c r="Y1025" s="52"/>
      <c r="Z1025" s="52"/>
    </row>
    <row r="1026" spans="1:26" ht="15.75" customHeight="1">
      <c r="A1026" s="52"/>
      <c r="B1026" s="154"/>
      <c r="C1026" s="52"/>
      <c r="D1026" s="52"/>
      <c r="E1026" s="53"/>
      <c r="F1026" s="52"/>
      <c r="G1026" s="52"/>
      <c r="H1026" s="52"/>
      <c r="I1026" s="52"/>
      <c r="J1026" s="52"/>
      <c r="K1026" s="52"/>
      <c r="L1026" s="52"/>
      <c r="M1026" s="52"/>
      <c r="N1026" s="52"/>
      <c r="O1026" s="52"/>
      <c r="P1026" s="52"/>
      <c r="Q1026" s="52"/>
      <c r="R1026" s="52"/>
      <c r="S1026" s="52"/>
      <c r="T1026" s="52"/>
      <c r="U1026" s="52"/>
      <c r="V1026" s="52"/>
      <c r="W1026" s="52"/>
      <c r="X1026" s="52"/>
      <c r="Y1026" s="52"/>
      <c r="Z1026" s="52"/>
    </row>
    <row r="1027" spans="1:26" ht="15.75" customHeight="1">
      <c r="A1027" s="52"/>
      <c r="B1027" s="154"/>
      <c r="C1027" s="52"/>
      <c r="D1027" s="52"/>
      <c r="E1027" s="53"/>
      <c r="F1027" s="52"/>
      <c r="G1027" s="52"/>
      <c r="H1027" s="52"/>
      <c r="I1027" s="52"/>
      <c r="J1027" s="52"/>
      <c r="K1027" s="52"/>
      <c r="L1027" s="52"/>
      <c r="M1027" s="52"/>
      <c r="N1027" s="52"/>
      <c r="O1027" s="52"/>
      <c r="P1027" s="52"/>
      <c r="Q1027" s="52"/>
      <c r="R1027" s="52"/>
      <c r="S1027" s="52"/>
      <c r="T1027" s="52"/>
      <c r="U1027" s="52"/>
      <c r="V1027" s="52"/>
      <c r="W1027" s="52"/>
      <c r="X1027" s="52"/>
      <c r="Y1027" s="52"/>
      <c r="Z1027" s="52"/>
    </row>
    <row r="1028" spans="1:26" ht="15.75" customHeight="1">
      <c r="A1028" s="52"/>
      <c r="B1028" s="154"/>
      <c r="C1028" s="52"/>
      <c r="D1028" s="52"/>
      <c r="E1028" s="53"/>
      <c r="F1028" s="52"/>
      <c r="G1028" s="52"/>
      <c r="H1028" s="52"/>
      <c r="I1028" s="52"/>
      <c r="J1028" s="52"/>
      <c r="K1028" s="52"/>
      <c r="L1028" s="52"/>
      <c r="M1028" s="52"/>
      <c r="N1028" s="52"/>
      <c r="O1028" s="52"/>
      <c r="P1028" s="52"/>
      <c r="Q1028" s="52"/>
      <c r="R1028" s="52"/>
      <c r="S1028" s="52"/>
      <c r="T1028" s="52"/>
      <c r="U1028" s="52"/>
      <c r="V1028" s="52"/>
      <c r="W1028" s="52"/>
      <c r="X1028" s="52"/>
      <c r="Y1028" s="52"/>
      <c r="Z1028" s="52"/>
    </row>
    <row r="1029" spans="1:26" ht="15.75" customHeight="1">
      <c r="A1029" s="52"/>
      <c r="B1029" s="154"/>
      <c r="C1029" s="52"/>
      <c r="D1029" s="52"/>
      <c r="E1029" s="53"/>
      <c r="F1029" s="52"/>
      <c r="G1029" s="52"/>
      <c r="H1029" s="52"/>
      <c r="I1029" s="52"/>
      <c r="J1029" s="52"/>
      <c r="K1029" s="52"/>
      <c r="L1029" s="52"/>
      <c r="M1029" s="52"/>
      <c r="N1029" s="52"/>
      <c r="O1029" s="52"/>
      <c r="P1029" s="52"/>
      <c r="Q1029" s="52"/>
      <c r="R1029" s="52"/>
      <c r="S1029" s="52"/>
      <c r="T1029" s="52"/>
      <c r="U1029" s="52"/>
      <c r="V1029" s="52"/>
      <c r="W1029" s="52"/>
      <c r="X1029" s="52"/>
      <c r="Y1029" s="52"/>
      <c r="Z1029" s="52"/>
    </row>
    <row r="1030" spans="1:26" ht="15.75" customHeight="1">
      <c r="A1030" s="52"/>
      <c r="B1030" s="154"/>
      <c r="C1030" s="52"/>
      <c r="D1030" s="52"/>
      <c r="E1030" s="53"/>
      <c r="F1030" s="52"/>
      <c r="G1030" s="52"/>
      <c r="H1030" s="52"/>
      <c r="I1030" s="52"/>
      <c r="J1030" s="52"/>
      <c r="K1030" s="52"/>
      <c r="L1030" s="52"/>
      <c r="M1030" s="52"/>
      <c r="N1030" s="52"/>
      <c r="O1030" s="52"/>
      <c r="P1030" s="52"/>
      <c r="Q1030" s="52"/>
      <c r="R1030" s="52"/>
      <c r="S1030" s="52"/>
      <c r="T1030" s="52"/>
      <c r="U1030" s="52"/>
      <c r="V1030" s="52"/>
      <c r="W1030" s="52"/>
      <c r="X1030" s="52"/>
      <c r="Y1030" s="52"/>
      <c r="Z1030" s="52"/>
    </row>
    <row r="1031" spans="1:26" ht="15.75" customHeight="1">
      <c r="A1031" s="52"/>
      <c r="B1031" s="154"/>
      <c r="C1031" s="52"/>
      <c r="D1031" s="52"/>
      <c r="E1031" s="53"/>
      <c r="F1031" s="52"/>
      <c r="G1031" s="52"/>
      <c r="H1031" s="52"/>
      <c r="I1031" s="52"/>
      <c r="J1031" s="52"/>
      <c r="K1031" s="52"/>
      <c r="L1031" s="52"/>
      <c r="M1031" s="52"/>
      <c r="N1031" s="52"/>
      <c r="O1031" s="52"/>
      <c r="P1031" s="52"/>
      <c r="Q1031" s="52"/>
      <c r="R1031" s="52"/>
      <c r="S1031" s="52"/>
      <c r="T1031" s="52"/>
      <c r="U1031" s="52"/>
      <c r="V1031" s="52"/>
      <c r="W1031" s="52"/>
      <c r="X1031" s="52"/>
      <c r="Y1031" s="52"/>
      <c r="Z1031" s="52"/>
    </row>
    <row r="1032" spans="1:26" ht="15.75" customHeight="1">
      <c r="A1032" s="52"/>
      <c r="B1032" s="154"/>
      <c r="C1032" s="52"/>
      <c r="D1032" s="52"/>
      <c r="E1032" s="53"/>
      <c r="F1032" s="52"/>
      <c r="G1032" s="52"/>
      <c r="H1032" s="52"/>
      <c r="I1032" s="52"/>
      <c r="J1032" s="52"/>
      <c r="K1032" s="52"/>
      <c r="L1032" s="52"/>
      <c r="M1032" s="52"/>
      <c r="N1032" s="52"/>
      <c r="O1032" s="52"/>
      <c r="P1032" s="52"/>
      <c r="Q1032" s="52"/>
      <c r="R1032" s="52"/>
      <c r="S1032" s="52"/>
      <c r="T1032" s="52"/>
      <c r="U1032" s="52"/>
      <c r="V1032" s="52"/>
      <c r="W1032" s="52"/>
      <c r="X1032" s="52"/>
      <c r="Y1032" s="52"/>
      <c r="Z1032" s="52"/>
    </row>
    <row r="1033" spans="1:26" ht="15.75" customHeight="1">
      <c r="A1033" s="52"/>
      <c r="B1033" s="154"/>
      <c r="C1033" s="52"/>
      <c r="D1033" s="52"/>
      <c r="E1033" s="53"/>
      <c r="F1033" s="52"/>
      <c r="G1033" s="52"/>
      <c r="H1033" s="52"/>
      <c r="I1033" s="52"/>
      <c r="J1033" s="52"/>
      <c r="K1033" s="52"/>
      <c r="L1033" s="52"/>
      <c r="M1033" s="52"/>
      <c r="N1033" s="52"/>
      <c r="O1033" s="52"/>
      <c r="P1033" s="52"/>
      <c r="Q1033" s="52"/>
      <c r="R1033" s="52"/>
      <c r="S1033" s="52"/>
      <c r="T1033" s="52"/>
      <c r="U1033" s="52"/>
      <c r="V1033" s="52"/>
      <c r="W1033" s="52"/>
      <c r="X1033" s="52"/>
      <c r="Y1033" s="52"/>
      <c r="Z1033" s="52"/>
    </row>
    <row r="1034" spans="1:26" ht="15.75" customHeight="1">
      <c r="A1034" s="52"/>
      <c r="B1034" s="154"/>
      <c r="C1034" s="52"/>
      <c r="D1034" s="52"/>
      <c r="E1034" s="53"/>
      <c r="F1034" s="52"/>
      <c r="G1034" s="52"/>
      <c r="H1034" s="52"/>
      <c r="I1034" s="52"/>
      <c r="J1034" s="52"/>
      <c r="K1034" s="52"/>
      <c r="L1034" s="52"/>
      <c r="M1034" s="52"/>
      <c r="N1034" s="52"/>
      <c r="O1034" s="52"/>
      <c r="P1034" s="52"/>
      <c r="Q1034" s="52"/>
      <c r="R1034" s="52"/>
      <c r="S1034" s="52"/>
      <c r="T1034" s="52"/>
      <c r="U1034" s="52"/>
      <c r="V1034" s="52"/>
      <c r="W1034" s="52"/>
      <c r="X1034" s="52"/>
      <c r="Y1034" s="52"/>
      <c r="Z1034" s="52"/>
    </row>
    <row r="1035" spans="1:26" ht="15.75" customHeight="1">
      <c r="A1035" s="52"/>
      <c r="B1035" s="154"/>
      <c r="C1035" s="52"/>
      <c r="D1035" s="52"/>
      <c r="E1035" s="53"/>
      <c r="F1035" s="52"/>
      <c r="G1035" s="52"/>
      <c r="H1035" s="52"/>
      <c r="I1035" s="52"/>
      <c r="J1035" s="52"/>
      <c r="K1035" s="52"/>
      <c r="L1035" s="52"/>
      <c r="M1035" s="52"/>
      <c r="N1035" s="52"/>
      <c r="O1035" s="52"/>
      <c r="P1035" s="52"/>
      <c r="Q1035" s="52"/>
      <c r="R1035" s="52"/>
      <c r="S1035" s="52"/>
      <c r="T1035" s="52"/>
      <c r="U1035" s="52"/>
      <c r="V1035" s="52"/>
      <c r="W1035" s="52"/>
      <c r="X1035" s="52"/>
      <c r="Y1035" s="52"/>
      <c r="Z1035" s="52"/>
    </row>
    <row r="1036" spans="1:26" ht="15.75" customHeight="1">
      <c r="A1036" s="52"/>
      <c r="B1036" s="154"/>
      <c r="C1036" s="52"/>
      <c r="D1036" s="52"/>
      <c r="E1036" s="53"/>
      <c r="F1036" s="52"/>
      <c r="G1036" s="52"/>
      <c r="H1036" s="52"/>
      <c r="I1036" s="52"/>
      <c r="J1036" s="52"/>
      <c r="K1036" s="52"/>
      <c r="L1036" s="52"/>
      <c r="M1036" s="52"/>
      <c r="N1036" s="52"/>
      <c r="O1036" s="52"/>
      <c r="P1036" s="52"/>
      <c r="Q1036" s="52"/>
      <c r="R1036" s="52"/>
      <c r="S1036" s="52"/>
      <c r="T1036" s="52"/>
      <c r="U1036" s="52"/>
      <c r="V1036" s="52"/>
      <c r="W1036" s="52"/>
      <c r="X1036" s="52"/>
      <c r="Y1036" s="52"/>
      <c r="Z1036" s="52"/>
    </row>
    <row r="1037" spans="1:26" ht="15.75" customHeight="1">
      <c r="A1037" s="52"/>
      <c r="B1037" s="154"/>
      <c r="C1037" s="52"/>
      <c r="D1037" s="52"/>
      <c r="E1037" s="53"/>
      <c r="F1037" s="52"/>
      <c r="G1037" s="52"/>
      <c r="H1037" s="52"/>
      <c r="I1037" s="52"/>
      <c r="J1037" s="52"/>
      <c r="K1037" s="52"/>
      <c r="L1037" s="52"/>
      <c r="M1037" s="52"/>
      <c r="N1037" s="52"/>
      <c r="O1037" s="52"/>
      <c r="P1037" s="52"/>
      <c r="Q1037" s="52"/>
      <c r="R1037" s="52"/>
      <c r="S1037" s="52"/>
      <c r="T1037" s="52"/>
      <c r="U1037" s="52"/>
      <c r="V1037" s="52"/>
      <c r="W1037" s="52"/>
      <c r="X1037" s="52"/>
      <c r="Y1037" s="52"/>
      <c r="Z1037" s="52"/>
    </row>
    <row r="1038" spans="1:26" ht="15.75" customHeight="1">
      <c r="A1038" s="52"/>
      <c r="B1038" s="154"/>
      <c r="C1038" s="52"/>
      <c r="D1038" s="52"/>
      <c r="E1038" s="53"/>
      <c r="F1038" s="52"/>
      <c r="G1038" s="52"/>
      <c r="H1038" s="52"/>
      <c r="I1038" s="52"/>
      <c r="J1038" s="52"/>
      <c r="K1038" s="52"/>
      <c r="L1038" s="52"/>
      <c r="M1038" s="52"/>
      <c r="N1038" s="52"/>
      <c r="O1038" s="52"/>
      <c r="P1038" s="52"/>
      <c r="Q1038" s="52"/>
      <c r="R1038" s="52"/>
      <c r="S1038" s="52"/>
      <c r="T1038" s="52"/>
      <c r="U1038" s="52"/>
      <c r="V1038" s="52"/>
      <c r="W1038" s="52"/>
      <c r="X1038" s="52"/>
      <c r="Y1038" s="52"/>
      <c r="Z1038" s="52"/>
    </row>
    <row r="1039" spans="1:26" ht="15.75" customHeight="1">
      <c r="A1039" s="52"/>
      <c r="B1039" s="154"/>
      <c r="C1039" s="52"/>
      <c r="D1039" s="52"/>
      <c r="E1039" s="53"/>
      <c r="F1039" s="52"/>
      <c r="G1039" s="52"/>
      <c r="H1039" s="52"/>
      <c r="I1039" s="52"/>
      <c r="J1039" s="52"/>
      <c r="K1039" s="52"/>
      <c r="L1039" s="52"/>
      <c r="M1039" s="52"/>
      <c r="N1039" s="52"/>
      <c r="O1039" s="52"/>
      <c r="P1039" s="52"/>
      <c r="Q1039" s="52"/>
      <c r="R1039" s="52"/>
      <c r="S1039" s="52"/>
      <c r="T1039" s="52"/>
      <c r="U1039" s="52"/>
      <c r="V1039" s="52"/>
      <c r="W1039" s="52"/>
      <c r="X1039" s="52"/>
      <c r="Y1039" s="52"/>
      <c r="Z1039" s="52"/>
    </row>
    <row r="1040" spans="1:26" ht="15.75" customHeight="1">
      <c r="A1040" s="52"/>
      <c r="B1040" s="154"/>
      <c r="C1040" s="52"/>
      <c r="D1040" s="52"/>
      <c r="E1040" s="53"/>
      <c r="F1040" s="52"/>
      <c r="G1040" s="52"/>
      <c r="H1040" s="52"/>
      <c r="I1040" s="52"/>
      <c r="J1040" s="52"/>
      <c r="K1040" s="52"/>
      <c r="L1040" s="52"/>
      <c r="M1040" s="52"/>
      <c r="N1040" s="52"/>
      <c r="O1040" s="52"/>
      <c r="P1040" s="52"/>
      <c r="Q1040" s="52"/>
      <c r="R1040" s="52"/>
      <c r="S1040" s="52"/>
      <c r="T1040" s="52"/>
      <c r="U1040" s="52"/>
      <c r="V1040" s="52"/>
      <c r="W1040" s="52"/>
      <c r="X1040" s="52"/>
      <c r="Y1040" s="52"/>
      <c r="Z1040" s="52"/>
    </row>
  </sheetData>
  <autoFilter ref="B1:B358"/>
  <mergeCells count="27">
    <mergeCell ref="I211:I212"/>
    <mergeCell ref="J211:J212"/>
    <mergeCell ref="J1:K1"/>
    <mergeCell ref="G2:K2"/>
    <mergeCell ref="D3:H3"/>
    <mergeCell ref="C211:C212"/>
    <mergeCell ref="D211:D212"/>
    <mergeCell ref="E211:E212"/>
    <mergeCell ref="F211:F212"/>
    <mergeCell ref="H266:H267"/>
    <mergeCell ref="G211:G212"/>
    <mergeCell ref="H211:H212"/>
    <mergeCell ref="I266:I267"/>
    <mergeCell ref="J266:J267"/>
    <mergeCell ref="H358:K358"/>
    <mergeCell ref="C295:C296"/>
    <mergeCell ref="E295:E296"/>
    <mergeCell ref="G295:G296"/>
    <mergeCell ref="H295:H296"/>
    <mergeCell ref="I295:I296"/>
    <mergeCell ref="J295:J296"/>
    <mergeCell ref="K295:K296"/>
    <mergeCell ref="C266:C267"/>
    <mergeCell ref="D266:D267"/>
    <mergeCell ref="E266:E267"/>
    <mergeCell ref="F266:F267"/>
    <mergeCell ref="G266:G267"/>
  </mergeCells>
  <pageMargins left="0.7" right="0.7" top="0.75" bottom="0.75" header="0" footer="0"/>
  <pageSetup paperSize="9" scale="82"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BEF1CC-9CFF-4FA7-A19B-3B5A5DD6E0D0}"/>
</file>

<file path=customXml/itemProps2.xml><?xml version="1.0" encoding="utf-8"?>
<ds:datastoreItem xmlns:ds="http://schemas.openxmlformats.org/officeDocument/2006/customXml" ds:itemID="{40E2F459-3C51-4FDE-BF6B-737DA57B37CD}"/>
</file>

<file path=customXml/itemProps3.xml><?xml version="1.0" encoding="utf-8"?>
<ds:datastoreItem xmlns:ds="http://schemas.openxmlformats.org/officeDocument/2006/customXml" ds:itemID="{4EF18BCF-A533-4F5E-9C70-BF72D2D8F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vt:lpstr>
      <vt:lpstr>Tổng 03 Bieu</vt:lpstr>
      <vt:lpstr>B3-DA,CT có KLTT</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VuLuyen</dc:creator>
  <cp:lastModifiedBy>admin</cp:lastModifiedBy>
  <cp:lastPrinted>2022-11-16T14:50:33Z</cp:lastPrinted>
  <dcterms:created xsi:type="dcterms:W3CDTF">2022-07-21T08:51:30Z</dcterms:created>
  <dcterms:modified xsi:type="dcterms:W3CDTF">2022-11-18T13:31:45Z</dcterms:modified>
</cp:coreProperties>
</file>